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drawings/drawing13.xml" ContentType="application/vnd.openxmlformats-officedocument.drawing+xml"/>
  <Override PartName="/xl/comments13.xml" ContentType="application/vnd.openxmlformats-officedocument.spreadsheetml.comments+xml"/>
  <Override PartName="/xl/drawings/drawing14.xml" ContentType="application/vnd.openxmlformats-officedocument.drawing+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X:\AreaSostenibilitat\Projectes\Publics\Life\LIFE_REWATCH\Execucio\Area_tecnica\Actions B\Action B4\"/>
    </mc:Choice>
  </mc:AlternateContent>
  <xr:revisionPtr revIDLastSave="0" documentId="8_{0FF118BA-D1E8-4296-BB49-68075B6F686A}" xr6:coauthVersionLast="45" xr6:coauthVersionMax="45" xr10:uidLastSave="{00000000-0000-0000-0000-000000000000}"/>
  <bookViews>
    <workbookView xWindow="-120" yWindow="-120" windowWidth="29040" windowHeight="15840" tabRatio="929" xr2:uid="{00000000-000D-0000-FFFF-FFFF00000000}"/>
  </bookViews>
  <sheets>
    <sheet name="Guide" sheetId="24" r:id="rId1"/>
    <sheet name="Feed WQ" sheetId="23" r:id="rId2"/>
    <sheet name="PFD (Opt 1)" sheetId="10" r:id="rId3"/>
    <sheet name="PFD (Opt 2)" sheetId="17" r:id="rId4"/>
    <sheet name="PFD (Opt 3)" sheetId="22" r:id="rId5"/>
    <sheet name="PFD (Opt 4)" sheetId="9" r:id="rId6"/>
    <sheet name="PFD (Opt 5)" sheetId="16" r:id="rId7"/>
    <sheet name="PFD (Opt 6)" sheetId="21" r:id="rId8"/>
    <sheet name="PFD (Opt 7)" sheetId="8" r:id="rId9"/>
    <sheet name="PFD (Opt 8)" sheetId="15" r:id="rId10"/>
    <sheet name="PFD (Opt 9)" sheetId="20" r:id="rId11"/>
    <sheet name="PFD (Opt 10)" sheetId="7" r:id="rId12"/>
    <sheet name="PFD (Opt 11)" sheetId="11" r:id="rId13"/>
    <sheet name="PFD (Opt 12)" sheetId="19" r:id="rId14"/>
    <sheet name="PFD (Opt 13)" sheetId="27" r:id="rId15"/>
    <sheet name="Summary of results" sheetId="28" r:id="rId1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1" i="27" l="1"/>
  <c r="I51" i="27"/>
  <c r="J51" i="27"/>
  <c r="K51" i="27"/>
  <c r="L51" i="27"/>
  <c r="M51" i="27"/>
  <c r="N51" i="27"/>
  <c r="O51" i="27"/>
  <c r="P51" i="27"/>
  <c r="Q51" i="27"/>
  <c r="R51" i="27"/>
  <c r="S51" i="27"/>
  <c r="T51" i="27"/>
  <c r="H51" i="19"/>
  <c r="I51" i="19"/>
  <c r="J51" i="19"/>
  <c r="K51" i="19"/>
  <c r="L51" i="19"/>
  <c r="M51" i="19"/>
  <c r="N51" i="19"/>
  <c r="O51" i="19"/>
  <c r="P51" i="19"/>
  <c r="Q51" i="19"/>
  <c r="R51" i="19"/>
  <c r="S51" i="19"/>
  <c r="T51" i="19"/>
  <c r="H51" i="11"/>
  <c r="I51" i="11"/>
  <c r="J51" i="11"/>
  <c r="K51" i="11"/>
  <c r="L51" i="11"/>
  <c r="M51" i="11"/>
  <c r="N51" i="11"/>
  <c r="O51" i="11"/>
  <c r="P51" i="11"/>
  <c r="Q51" i="11"/>
  <c r="R51" i="11"/>
  <c r="S51" i="11"/>
  <c r="T51" i="11"/>
  <c r="H51" i="7"/>
  <c r="I51" i="7"/>
  <c r="J51" i="7"/>
  <c r="K51" i="7"/>
  <c r="L51" i="7"/>
  <c r="M51" i="7"/>
  <c r="N51" i="7"/>
  <c r="O51" i="7"/>
  <c r="P51" i="7"/>
  <c r="Q51" i="7"/>
  <c r="R51" i="7"/>
  <c r="S51" i="7"/>
  <c r="T51" i="7"/>
  <c r="H51" i="20"/>
  <c r="I51" i="20"/>
  <c r="J51" i="20"/>
  <c r="K51" i="20"/>
  <c r="L51" i="20"/>
  <c r="M51" i="20"/>
  <c r="N51" i="20"/>
  <c r="O51" i="20"/>
  <c r="P51" i="20"/>
  <c r="Q51" i="20"/>
  <c r="R51" i="20"/>
  <c r="S51" i="20"/>
  <c r="T51" i="20"/>
  <c r="H51" i="15"/>
  <c r="I51" i="15"/>
  <c r="J51" i="15"/>
  <c r="K51" i="15"/>
  <c r="L51" i="15"/>
  <c r="M51" i="15"/>
  <c r="N51" i="15"/>
  <c r="O51" i="15"/>
  <c r="P51" i="15"/>
  <c r="Q51" i="15"/>
  <c r="R51" i="15"/>
  <c r="S51" i="15"/>
  <c r="T51" i="15"/>
  <c r="H51" i="8"/>
  <c r="I51" i="8"/>
  <c r="J51" i="8"/>
  <c r="K51" i="8"/>
  <c r="L51" i="8"/>
  <c r="M51" i="8"/>
  <c r="N51" i="8"/>
  <c r="O51" i="8"/>
  <c r="P51" i="8"/>
  <c r="Q51" i="8"/>
  <c r="R51" i="8"/>
  <c r="S51" i="8"/>
  <c r="T51" i="8"/>
  <c r="H51" i="21"/>
  <c r="I51" i="21"/>
  <c r="J51" i="21"/>
  <c r="K51" i="21"/>
  <c r="L51" i="21"/>
  <c r="M51" i="21"/>
  <c r="N51" i="21"/>
  <c r="O51" i="21"/>
  <c r="P51" i="21"/>
  <c r="Q51" i="21"/>
  <c r="R51" i="21"/>
  <c r="S51" i="21"/>
  <c r="T51" i="21"/>
  <c r="H51" i="16"/>
  <c r="I51" i="16"/>
  <c r="J51" i="16"/>
  <c r="K51" i="16"/>
  <c r="L51" i="16"/>
  <c r="M51" i="16"/>
  <c r="N51" i="16"/>
  <c r="O51" i="16"/>
  <c r="P51" i="16"/>
  <c r="Q51" i="16"/>
  <c r="R51" i="16"/>
  <c r="S51" i="16"/>
  <c r="T51" i="16"/>
  <c r="H51" i="9"/>
  <c r="I51" i="9"/>
  <c r="J51" i="9"/>
  <c r="K51" i="9"/>
  <c r="L51" i="9"/>
  <c r="M51" i="9"/>
  <c r="N51" i="9"/>
  <c r="O51" i="9"/>
  <c r="P51" i="9"/>
  <c r="Q51" i="9"/>
  <c r="R51" i="9"/>
  <c r="S51" i="9"/>
  <c r="T51" i="9"/>
  <c r="H51" i="22"/>
  <c r="I51" i="22"/>
  <c r="J51" i="22"/>
  <c r="K51" i="22"/>
  <c r="L51" i="22"/>
  <c r="M51" i="22"/>
  <c r="N51" i="22"/>
  <c r="O51" i="22"/>
  <c r="P51" i="22"/>
  <c r="Q51" i="22"/>
  <c r="R51" i="22"/>
  <c r="S51" i="22"/>
  <c r="T51" i="22"/>
  <c r="H51" i="17"/>
  <c r="I51" i="17"/>
  <c r="J51" i="17"/>
  <c r="K51" i="17"/>
  <c r="L51" i="17"/>
  <c r="M51" i="17"/>
  <c r="N51" i="17"/>
  <c r="O51" i="17"/>
  <c r="P51" i="17"/>
  <c r="Q51" i="17"/>
  <c r="R51" i="17"/>
  <c r="S51" i="17"/>
  <c r="T51" i="17"/>
  <c r="H51" i="10"/>
  <c r="I51" i="10"/>
  <c r="J51" i="10"/>
  <c r="K51" i="10"/>
  <c r="L51" i="10"/>
  <c r="M51" i="10"/>
  <c r="N51" i="10"/>
  <c r="O51" i="10"/>
  <c r="P51" i="10"/>
  <c r="Q51" i="10"/>
  <c r="R51" i="10"/>
  <c r="S51" i="10"/>
  <c r="T51" i="10"/>
  <c r="E5" i="28"/>
  <c r="F5" i="28"/>
  <c r="G5" i="28"/>
  <c r="H5" i="28"/>
  <c r="I5" i="28"/>
  <c r="J5" i="28"/>
  <c r="K5" i="28"/>
  <c r="L5" i="28"/>
  <c r="M5" i="28"/>
  <c r="N5" i="28"/>
  <c r="O5" i="28"/>
  <c r="P5" i="28"/>
  <c r="Q5" i="28"/>
  <c r="I12" i="23" l="1"/>
  <c r="I14" i="23"/>
  <c r="D2" i="28" l="1"/>
  <c r="D5" i="28"/>
  <c r="G51" i="27"/>
  <c r="G51" i="19"/>
  <c r="G51" i="11"/>
  <c r="G51" i="7"/>
  <c r="G51" i="20"/>
  <c r="G51" i="15"/>
  <c r="G51" i="8"/>
  <c r="G51" i="21"/>
  <c r="G51" i="16"/>
  <c r="G51" i="9"/>
  <c r="G51" i="22"/>
  <c r="G51" i="17"/>
  <c r="AB61" i="27" l="1"/>
  <c r="AD61" i="27"/>
  <c r="D51" i="17"/>
  <c r="Z51" i="17" s="1"/>
  <c r="D39" i="10" l="1"/>
  <c r="F39" i="10"/>
  <c r="G39" i="10"/>
  <c r="H39" i="10"/>
  <c r="I39" i="10"/>
  <c r="J39" i="10"/>
  <c r="K39" i="10"/>
  <c r="L39" i="10"/>
  <c r="M39" i="10"/>
  <c r="N39" i="10"/>
  <c r="O39" i="10"/>
  <c r="P39" i="10"/>
  <c r="Q39" i="10"/>
  <c r="R39" i="10"/>
  <c r="D40" i="10"/>
  <c r="F40" i="10"/>
  <c r="G40" i="10"/>
  <c r="H40" i="10"/>
  <c r="I40" i="10"/>
  <c r="J40" i="10"/>
  <c r="K40" i="10"/>
  <c r="L40" i="10"/>
  <c r="M40" i="10"/>
  <c r="N40" i="10"/>
  <c r="O40" i="10"/>
  <c r="P40" i="10"/>
  <c r="Q40" i="10"/>
  <c r="R52" i="10" s="1"/>
  <c r="R40" i="10"/>
  <c r="S52" i="10" s="1"/>
  <c r="D41" i="10"/>
  <c r="F41" i="10"/>
  <c r="G41" i="10"/>
  <c r="H41" i="10"/>
  <c r="I41" i="10"/>
  <c r="J41" i="10"/>
  <c r="K41" i="10"/>
  <c r="L41" i="10"/>
  <c r="M41" i="10"/>
  <c r="N41" i="10"/>
  <c r="O41" i="10"/>
  <c r="P41" i="10"/>
  <c r="Q41" i="10"/>
  <c r="R41" i="10"/>
  <c r="D42" i="10"/>
  <c r="F42" i="10"/>
  <c r="G42" i="10"/>
  <c r="H42" i="10"/>
  <c r="I42" i="10"/>
  <c r="J42" i="10"/>
  <c r="K42" i="10"/>
  <c r="L42" i="10"/>
  <c r="M42" i="10"/>
  <c r="N42" i="10"/>
  <c r="O42" i="10"/>
  <c r="P42" i="10"/>
  <c r="Q42" i="10"/>
  <c r="R42" i="10"/>
  <c r="D43" i="10"/>
  <c r="F43" i="10"/>
  <c r="G43" i="10"/>
  <c r="H43" i="10"/>
  <c r="I43" i="10"/>
  <c r="J43" i="10"/>
  <c r="K43" i="10"/>
  <c r="L43" i="10"/>
  <c r="M43" i="10"/>
  <c r="N43" i="10"/>
  <c r="O43" i="10"/>
  <c r="P43" i="10"/>
  <c r="Q43" i="10"/>
  <c r="R43" i="10"/>
  <c r="D44" i="10"/>
  <c r="F44" i="10"/>
  <c r="G44" i="10"/>
  <c r="H44" i="10"/>
  <c r="I44" i="10"/>
  <c r="J44" i="10"/>
  <c r="K44" i="10"/>
  <c r="L44" i="10"/>
  <c r="M44" i="10"/>
  <c r="N44" i="10"/>
  <c r="O44" i="10"/>
  <c r="P44" i="10"/>
  <c r="Q44" i="10"/>
  <c r="R44" i="10"/>
  <c r="D45" i="10"/>
  <c r="F45" i="10"/>
  <c r="G45" i="10"/>
  <c r="H45" i="10"/>
  <c r="I45" i="10"/>
  <c r="J45" i="10"/>
  <c r="K45" i="10"/>
  <c r="L45" i="10"/>
  <c r="M45" i="10"/>
  <c r="N45" i="10"/>
  <c r="O45" i="10"/>
  <c r="P45" i="10"/>
  <c r="Q45" i="10"/>
  <c r="R45" i="10"/>
  <c r="D46" i="10"/>
  <c r="F46" i="10"/>
  <c r="G46" i="10"/>
  <c r="H46" i="10"/>
  <c r="I46" i="10"/>
  <c r="J46" i="10"/>
  <c r="K46" i="10"/>
  <c r="L46" i="10"/>
  <c r="M46" i="10"/>
  <c r="N46" i="10"/>
  <c r="O46" i="10"/>
  <c r="P46" i="10"/>
  <c r="Q46" i="10"/>
  <c r="R46" i="10"/>
  <c r="D47" i="10"/>
  <c r="F47" i="10"/>
  <c r="G47" i="10"/>
  <c r="H47" i="10"/>
  <c r="I47" i="10"/>
  <c r="J47" i="10"/>
  <c r="K47" i="10"/>
  <c r="L47" i="10"/>
  <c r="M47" i="10"/>
  <c r="N47" i="10"/>
  <c r="O47" i="10"/>
  <c r="P47" i="10"/>
  <c r="Q47" i="10"/>
  <c r="R47" i="10"/>
  <c r="D39" i="17"/>
  <c r="F39" i="17"/>
  <c r="G39" i="17"/>
  <c r="H39" i="17"/>
  <c r="I39" i="17"/>
  <c r="J39" i="17"/>
  <c r="K39" i="17"/>
  <c r="L39" i="17"/>
  <c r="M39" i="17"/>
  <c r="N39" i="17"/>
  <c r="O39" i="17"/>
  <c r="P39" i="17"/>
  <c r="Q39" i="17"/>
  <c r="R39" i="17"/>
  <c r="D40" i="17"/>
  <c r="F40" i="17"/>
  <c r="G40" i="17"/>
  <c r="H40" i="17"/>
  <c r="I40" i="17"/>
  <c r="J40" i="17"/>
  <c r="K40" i="17"/>
  <c r="L40" i="17"/>
  <c r="M40" i="17"/>
  <c r="N40" i="17"/>
  <c r="O40" i="17"/>
  <c r="P40" i="17"/>
  <c r="Q40" i="17"/>
  <c r="R40" i="17"/>
  <c r="D41" i="17"/>
  <c r="F41" i="17"/>
  <c r="G41" i="17"/>
  <c r="H41" i="17"/>
  <c r="I41" i="17"/>
  <c r="J41" i="17"/>
  <c r="K41" i="17"/>
  <c r="L41" i="17"/>
  <c r="M41" i="17"/>
  <c r="N41" i="17"/>
  <c r="O41" i="17"/>
  <c r="P41" i="17"/>
  <c r="Q41" i="17"/>
  <c r="R41" i="17"/>
  <c r="D42" i="17"/>
  <c r="F42" i="17"/>
  <c r="G42" i="17"/>
  <c r="H42" i="17"/>
  <c r="I42" i="17"/>
  <c r="J42" i="17"/>
  <c r="K42" i="17"/>
  <c r="L42" i="17"/>
  <c r="M42" i="17"/>
  <c r="N42" i="17"/>
  <c r="O42" i="17"/>
  <c r="P42" i="17"/>
  <c r="Q42" i="17"/>
  <c r="R42" i="17"/>
  <c r="D43" i="17"/>
  <c r="F43" i="17"/>
  <c r="G43" i="17"/>
  <c r="H43" i="17"/>
  <c r="I43" i="17"/>
  <c r="J43" i="17"/>
  <c r="K43" i="17"/>
  <c r="L43" i="17"/>
  <c r="M43" i="17"/>
  <c r="N43" i="17"/>
  <c r="O43" i="17"/>
  <c r="P43" i="17"/>
  <c r="Q43" i="17"/>
  <c r="R43" i="17"/>
  <c r="D44" i="17"/>
  <c r="F44" i="17"/>
  <c r="G44" i="17"/>
  <c r="H44" i="17"/>
  <c r="I44" i="17"/>
  <c r="J44" i="17"/>
  <c r="K44" i="17"/>
  <c r="L44" i="17"/>
  <c r="M44" i="17"/>
  <c r="N44" i="17"/>
  <c r="O44" i="17"/>
  <c r="P44" i="17"/>
  <c r="Q44" i="17"/>
  <c r="R44" i="17"/>
  <c r="D45" i="17"/>
  <c r="F45" i="17"/>
  <c r="G45" i="17"/>
  <c r="H45" i="17"/>
  <c r="I45" i="17"/>
  <c r="J45" i="17"/>
  <c r="K45" i="17"/>
  <c r="L45" i="17"/>
  <c r="M45" i="17"/>
  <c r="N45" i="17"/>
  <c r="O45" i="17"/>
  <c r="P45" i="17"/>
  <c r="Q45" i="17"/>
  <c r="R45" i="17"/>
  <c r="D46" i="17"/>
  <c r="F46" i="17"/>
  <c r="G46" i="17"/>
  <c r="H46" i="17"/>
  <c r="I46" i="17"/>
  <c r="J46" i="17"/>
  <c r="K46" i="17"/>
  <c r="L46" i="17"/>
  <c r="M46" i="17"/>
  <c r="N46" i="17"/>
  <c r="O46" i="17"/>
  <c r="P46" i="17"/>
  <c r="Q46" i="17"/>
  <c r="R46" i="17"/>
  <c r="D47" i="17"/>
  <c r="F47" i="17"/>
  <c r="G47" i="17"/>
  <c r="H47" i="17"/>
  <c r="I47" i="17"/>
  <c r="J47" i="17"/>
  <c r="K47" i="17"/>
  <c r="L47" i="17"/>
  <c r="M47" i="17"/>
  <c r="N47" i="17"/>
  <c r="O47" i="17"/>
  <c r="P47" i="17"/>
  <c r="Q47" i="17"/>
  <c r="R47" i="17"/>
  <c r="D39" i="22"/>
  <c r="F39" i="22"/>
  <c r="G39" i="22"/>
  <c r="H39" i="22"/>
  <c r="I39" i="22"/>
  <c r="J39" i="22"/>
  <c r="K39" i="22"/>
  <c r="L39" i="22"/>
  <c r="M39" i="22"/>
  <c r="N39" i="22"/>
  <c r="O39" i="22"/>
  <c r="P39" i="22"/>
  <c r="Q39" i="22"/>
  <c r="R39" i="22"/>
  <c r="D40" i="22"/>
  <c r="F40" i="22"/>
  <c r="G40" i="22"/>
  <c r="H40" i="22"/>
  <c r="I40" i="22"/>
  <c r="J40" i="22"/>
  <c r="K40" i="22"/>
  <c r="L40" i="22"/>
  <c r="M40" i="22"/>
  <c r="N40" i="22"/>
  <c r="O40" i="22"/>
  <c r="P40" i="22"/>
  <c r="Q40" i="22"/>
  <c r="R40" i="22"/>
  <c r="D41" i="22"/>
  <c r="F41" i="22"/>
  <c r="G41" i="22"/>
  <c r="H41" i="22"/>
  <c r="I41" i="22"/>
  <c r="J41" i="22"/>
  <c r="K41" i="22"/>
  <c r="L41" i="22"/>
  <c r="M41" i="22"/>
  <c r="N41" i="22"/>
  <c r="O41" i="22"/>
  <c r="P41" i="22"/>
  <c r="Q41" i="22"/>
  <c r="R41" i="22"/>
  <c r="D42" i="22"/>
  <c r="F42" i="22"/>
  <c r="G42" i="22"/>
  <c r="H42" i="22"/>
  <c r="I42" i="22"/>
  <c r="J42" i="22"/>
  <c r="K42" i="22"/>
  <c r="L42" i="22"/>
  <c r="M42" i="22"/>
  <c r="N42" i="22"/>
  <c r="O42" i="22"/>
  <c r="P42" i="22"/>
  <c r="Q42" i="22"/>
  <c r="R42" i="22"/>
  <c r="D43" i="22"/>
  <c r="F43" i="22"/>
  <c r="G43" i="22"/>
  <c r="H43" i="22"/>
  <c r="I43" i="22"/>
  <c r="J43" i="22"/>
  <c r="K43" i="22"/>
  <c r="L43" i="22"/>
  <c r="M43" i="22"/>
  <c r="N43" i="22"/>
  <c r="O43" i="22"/>
  <c r="P43" i="22"/>
  <c r="Q43" i="22"/>
  <c r="R43" i="22"/>
  <c r="D44" i="22"/>
  <c r="F44" i="22"/>
  <c r="G44" i="22"/>
  <c r="H44" i="22"/>
  <c r="I44" i="22"/>
  <c r="J44" i="22"/>
  <c r="K44" i="22"/>
  <c r="L44" i="22"/>
  <c r="M44" i="22"/>
  <c r="N44" i="22"/>
  <c r="O44" i="22"/>
  <c r="P44" i="22"/>
  <c r="Q44" i="22"/>
  <c r="R44" i="22"/>
  <c r="D45" i="22"/>
  <c r="F45" i="22"/>
  <c r="G45" i="22"/>
  <c r="H45" i="22"/>
  <c r="I45" i="22"/>
  <c r="J45" i="22"/>
  <c r="K45" i="22"/>
  <c r="L45" i="22"/>
  <c r="M45" i="22"/>
  <c r="N45" i="22"/>
  <c r="O45" i="22"/>
  <c r="P45" i="22"/>
  <c r="Q45" i="22"/>
  <c r="R45" i="22"/>
  <c r="D46" i="22"/>
  <c r="F46" i="22"/>
  <c r="G46" i="22"/>
  <c r="H46" i="22"/>
  <c r="I46" i="22"/>
  <c r="J46" i="22"/>
  <c r="K46" i="22"/>
  <c r="L46" i="22"/>
  <c r="M46" i="22"/>
  <c r="N46" i="22"/>
  <c r="O46" i="22"/>
  <c r="P46" i="22"/>
  <c r="Q46" i="22"/>
  <c r="R46" i="22"/>
  <c r="D47" i="22"/>
  <c r="F47" i="22"/>
  <c r="G47" i="22"/>
  <c r="H47" i="22"/>
  <c r="I47" i="22"/>
  <c r="J47" i="22"/>
  <c r="K47" i="22"/>
  <c r="L47" i="22"/>
  <c r="M47" i="22"/>
  <c r="N47" i="22"/>
  <c r="O47" i="22"/>
  <c r="P47" i="22"/>
  <c r="Q47" i="22"/>
  <c r="R47" i="22"/>
  <c r="D39" i="9"/>
  <c r="F39" i="9"/>
  <c r="G39" i="9"/>
  <c r="H39" i="9"/>
  <c r="I39" i="9"/>
  <c r="J39" i="9"/>
  <c r="K39" i="9"/>
  <c r="L39" i="9"/>
  <c r="M39" i="9"/>
  <c r="N39" i="9"/>
  <c r="O39" i="9"/>
  <c r="P39" i="9"/>
  <c r="Q39" i="9"/>
  <c r="R39" i="9"/>
  <c r="D40" i="9"/>
  <c r="F40" i="9"/>
  <c r="G40" i="9"/>
  <c r="H40" i="9"/>
  <c r="I40" i="9"/>
  <c r="J40" i="9"/>
  <c r="K40" i="9"/>
  <c r="L40" i="9"/>
  <c r="M40" i="9"/>
  <c r="N40" i="9"/>
  <c r="O40" i="9"/>
  <c r="P40" i="9"/>
  <c r="Q40" i="9"/>
  <c r="R40" i="9"/>
  <c r="D41" i="9"/>
  <c r="F41" i="9"/>
  <c r="G41" i="9"/>
  <c r="H41" i="9"/>
  <c r="I41" i="9"/>
  <c r="J41" i="9"/>
  <c r="K41" i="9"/>
  <c r="L41" i="9"/>
  <c r="M41" i="9"/>
  <c r="N41" i="9"/>
  <c r="O41" i="9"/>
  <c r="P41" i="9"/>
  <c r="Q41" i="9"/>
  <c r="R41" i="9"/>
  <c r="D42" i="9"/>
  <c r="F42" i="9"/>
  <c r="G42" i="9"/>
  <c r="H42" i="9"/>
  <c r="I42" i="9"/>
  <c r="J42" i="9"/>
  <c r="K42" i="9"/>
  <c r="L42" i="9"/>
  <c r="M42" i="9"/>
  <c r="N42" i="9"/>
  <c r="O42" i="9"/>
  <c r="P42" i="9"/>
  <c r="Q42" i="9"/>
  <c r="R42" i="9"/>
  <c r="D43" i="9"/>
  <c r="F43" i="9"/>
  <c r="G43" i="9"/>
  <c r="H43" i="9"/>
  <c r="I43" i="9"/>
  <c r="J43" i="9"/>
  <c r="K43" i="9"/>
  <c r="L43" i="9"/>
  <c r="M43" i="9"/>
  <c r="N43" i="9"/>
  <c r="O43" i="9"/>
  <c r="P43" i="9"/>
  <c r="Q43" i="9"/>
  <c r="R43" i="9"/>
  <c r="D44" i="9"/>
  <c r="F44" i="9"/>
  <c r="G44" i="9"/>
  <c r="H44" i="9"/>
  <c r="I44" i="9"/>
  <c r="J44" i="9"/>
  <c r="K44" i="9"/>
  <c r="L44" i="9"/>
  <c r="M44" i="9"/>
  <c r="N44" i="9"/>
  <c r="O44" i="9"/>
  <c r="P44" i="9"/>
  <c r="Q44" i="9"/>
  <c r="R44" i="9"/>
  <c r="D45" i="9"/>
  <c r="F45" i="9"/>
  <c r="G45" i="9"/>
  <c r="H45" i="9"/>
  <c r="I45" i="9"/>
  <c r="J45" i="9"/>
  <c r="K45" i="9"/>
  <c r="L45" i="9"/>
  <c r="M45" i="9"/>
  <c r="N45" i="9"/>
  <c r="O45" i="9"/>
  <c r="P45" i="9"/>
  <c r="Q45" i="9"/>
  <c r="R45" i="9"/>
  <c r="D46" i="9"/>
  <c r="F46" i="9"/>
  <c r="G46" i="9"/>
  <c r="H46" i="9"/>
  <c r="I46" i="9"/>
  <c r="J46" i="9"/>
  <c r="K46" i="9"/>
  <c r="L46" i="9"/>
  <c r="M46" i="9"/>
  <c r="N46" i="9"/>
  <c r="O46" i="9"/>
  <c r="P46" i="9"/>
  <c r="Q46" i="9"/>
  <c r="R46" i="9"/>
  <c r="D47" i="9"/>
  <c r="F47" i="9"/>
  <c r="G47" i="9"/>
  <c r="H47" i="9"/>
  <c r="I47" i="9"/>
  <c r="J47" i="9"/>
  <c r="K47" i="9"/>
  <c r="L47" i="9"/>
  <c r="M47" i="9"/>
  <c r="N47" i="9"/>
  <c r="O47" i="9"/>
  <c r="P47" i="9"/>
  <c r="Q47" i="9"/>
  <c r="R47" i="9"/>
  <c r="D39" i="16"/>
  <c r="F39" i="16"/>
  <c r="G39" i="16"/>
  <c r="H39" i="16"/>
  <c r="I39" i="16"/>
  <c r="J39" i="16"/>
  <c r="K39" i="16"/>
  <c r="L39" i="16"/>
  <c r="M39" i="16"/>
  <c r="N39" i="16"/>
  <c r="O39" i="16"/>
  <c r="P39" i="16"/>
  <c r="Q39" i="16"/>
  <c r="R39" i="16"/>
  <c r="D40" i="16"/>
  <c r="F40" i="16"/>
  <c r="G40" i="16"/>
  <c r="H40" i="16"/>
  <c r="I40" i="16"/>
  <c r="J40" i="16"/>
  <c r="K40" i="16"/>
  <c r="L40" i="16"/>
  <c r="M40" i="16"/>
  <c r="N40" i="16"/>
  <c r="O40" i="16"/>
  <c r="P40" i="16"/>
  <c r="Q40" i="16"/>
  <c r="R40" i="16"/>
  <c r="D41" i="16"/>
  <c r="F41" i="16"/>
  <c r="G41" i="16"/>
  <c r="H41" i="16"/>
  <c r="I41" i="16"/>
  <c r="J41" i="16"/>
  <c r="K41" i="16"/>
  <c r="L41" i="16"/>
  <c r="M41" i="16"/>
  <c r="N41" i="16"/>
  <c r="O41" i="16"/>
  <c r="P41" i="16"/>
  <c r="Q41" i="16"/>
  <c r="R41" i="16"/>
  <c r="D42" i="16"/>
  <c r="F42" i="16"/>
  <c r="G42" i="16"/>
  <c r="H42" i="16"/>
  <c r="I42" i="16"/>
  <c r="J42" i="16"/>
  <c r="K42" i="16"/>
  <c r="L42" i="16"/>
  <c r="M42" i="16"/>
  <c r="N42" i="16"/>
  <c r="O42" i="16"/>
  <c r="P42" i="16"/>
  <c r="Q42" i="16"/>
  <c r="R42" i="16"/>
  <c r="D43" i="16"/>
  <c r="F43" i="16"/>
  <c r="G43" i="16"/>
  <c r="H43" i="16"/>
  <c r="I43" i="16"/>
  <c r="J43" i="16"/>
  <c r="K43" i="16"/>
  <c r="L43" i="16"/>
  <c r="M43" i="16"/>
  <c r="N43" i="16"/>
  <c r="O43" i="16"/>
  <c r="P43" i="16"/>
  <c r="Q43" i="16"/>
  <c r="R43" i="16"/>
  <c r="D44" i="16"/>
  <c r="F44" i="16"/>
  <c r="G44" i="16"/>
  <c r="H44" i="16"/>
  <c r="I44" i="16"/>
  <c r="J44" i="16"/>
  <c r="K44" i="16"/>
  <c r="L44" i="16"/>
  <c r="M44" i="16"/>
  <c r="N44" i="16"/>
  <c r="O44" i="16"/>
  <c r="P44" i="16"/>
  <c r="Q44" i="16"/>
  <c r="R44" i="16"/>
  <c r="D45" i="16"/>
  <c r="F45" i="16"/>
  <c r="G45" i="16"/>
  <c r="H45" i="16"/>
  <c r="I45" i="16"/>
  <c r="J45" i="16"/>
  <c r="K45" i="16"/>
  <c r="L45" i="16"/>
  <c r="M45" i="16"/>
  <c r="N45" i="16"/>
  <c r="O45" i="16"/>
  <c r="P45" i="16"/>
  <c r="Q45" i="16"/>
  <c r="R45" i="16"/>
  <c r="D46" i="16"/>
  <c r="F46" i="16"/>
  <c r="G46" i="16"/>
  <c r="H46" i="16"/>
  <c r="I46" i="16"/>
  <c r="J46" i="16"/>
  <c r="K46" i="16"/>
  <c r="L46" i="16"/>
  <c r="M46" i="16"/>
  <c r="N46" i="16"/>
  <c r="O46" i="16"/>
  <c r="P46" i="16"/>
  <c r="Q46" i="16"/>
  <c r="R46" i="16"/>
  <c r="D47" i="16"/>
  <c r="F47" i="16"/>
  <c r="G47" i="16"/>
  <c r="H47" i="16"/>
  <c r="I47" i="16"/>
  <c r="J47" i="16"/>
  <c r="K47" i="16"/>
  <c r="L47" i="16"/>
  <c r="M47" i="16"/>
  <c r="N47" i="16"/>
  <c r="O47" i="16"/>
  <c r="P47" i="16"/>
  <c r="Q47" i="16"/>
  <c r="R47" i="16"/>
  <c r="D39" i="21"/>
  <c r="F39" i="21"/>
  <c r="G39" i="21"/>
  <c r="H39" i="21"/>
  <c r="I39" i="21"/>
  <c r="J39" i="21"/>
  <c r="K39" i="21"/>
  <c r="L39" i="21"/>
  <c r="M39" i="21"/>
  <c r="N39" i="21"/>
  <c r="O39" i="21"/>
  <c r="P39" i="21"/>
  <c r="Q39" i="21"/>
  <c r="R39" i="21"/>
  <c r="D40" i="21"/>
  <c r="F40" i="21"/>
  <c r="G40" i="21"/>
  <c r="H40" i="21"/>
  <c r="I40" i="21"/>
  <c r="J40" i="21"/>
  <c r="K40" i="21"/>
  <c r="L40" i="21"/>
  <c r="M40" i="21"/>
  <c r="N40" i="21"/>
  <c r="O40" i="21"/>
  <c r="P40" i="21"/>
  <c r="Q40" i="21"/>
  <c r="R40" i="21"/>
  <c r="D41" i="21"/>
  <c r="F41" i="21"/>
  <c r="G41" i="21"/>
  <c r="H41" i="21"/>
  <c r="I41" i="21"/>
  <c r="J41" i="21"/>
  <c r="K41" i="21"/>
  <c r="L41" i="21"/>
  <c r="M41" i="21"/>
  <c r="N41" i="21"/>
  <c r="O41" i="21"/>
  <c r="P41" i="21"/>
  <c r="Q41" i="21"/>
  <c r="R41" i="21"/>
  <c r="D42" i="21"/>
  <c r="F42" i="21"/>
  <c r="G42" i="21"/>
  <c r="H42" i="21"/>
  <c r="I42" i="21"/>
  <c r="J42" i="21"/>
  <c r="K42" i="21"/>
  <c r="L42" i="21"/>
  <c r="M42" i="21"/>
  <c r="N42" i="21"/>
  <c r="O42" i="21"/>
  <c r="P42" i="21"/>
  <c r="Q42" i="21"/>
  <c r="R42" i="21"/>
  <c r="D43" i="21"/>
  <c r="F43" i="21"/>
  <c r="G43" i="21"/>
  <c r="H43" i="21"/>
  <c r="I43" i="21"/>
  <c r="J43" i="21"/>
  <c r="K43" i="21"/>
  <c r="L43" i="21"/>
  <c r="M43" i="21"/>
  <c r="N43" i="21"/>
  <c r="O43" i="21"/>
  <c r="P43" i="21"/>
  <c r="Q43" i="21"/>
  <c r="R43" i="21"/>
  <c r="D44" i="21"/>
  <c r="F44" i="21"/>
  <c r="G44" i="21"/>
  <c r="H44" i="21"/>
  <c r="I44" i="21"/>
  <c r="J44" i="21"/>
  <c r="K44" i="21"/>
  <c r="L44" i="21"/>
  <c r="M44" i="21"/>
  <c r="N44" i="21"/>
  <c r="O44" i="21"/>
  <c r="P44" i="21"/>
  <c r="Q44" i="21"/>
  <c r="R44" i="21"/>
  <c r="D45" i="21"/>
  <c r="F45" i="21"/>
  <c r="G45" i="21"/>
  <c r="H45" i="21"/>
  <c r="I45" i="21"/>
  <c r="J45" i="21"/>
  <c r="K45" i="21"/>
  <c r="L45" i="21"/>
  <c r="M45" i="21"/>
  <c r="N45" i="21"/>
  <c r="O45" i="21"/>
  <c r="P45" i="21"/>
  <c r="Q45" i="21"/>
  <c r="R45" i="21"/>
  <c r="D46" i="21"/>
  <c r="F46" i="21"/>
  <c r="G46" i="21"/>
  <c r="H46" i="21"/>
  <c r="I46" i="21"/>
  <c r="J46" i="21"/>
  <c r="K46" i="21"/>
  <c r="L46" i="21"/>
  <c r="M46" i="21"/>
  <c r="N46" i="21"/>
  <c r="O46" i="21"/>
  <c r="P46" i="21"/>
  <c r="Q46" i="21"/>
  <c r="R46" i="21"/>
  <c r="D47" i="21"/>
  <c r="F47" i="21"/>
  <c r="G47" i="21"/>
  <c r="H47" i="21"/>
  <c r="I47" i="21"/>
  <c r="J47" i="21"/>
  <c r="K47" i="21"/>
  <c r="L47" i="21"/>
  <c r="M47" i="21"/>
  <c r="N47" i="21"/>
  <c r="O47" i="21"/>
  <c r="P47" i="21"/>
  <c r="Q47" i="21"/>
  <c r="R47" i="21"/>
  <c r="D39" i="8"/>
  <c r="F39" i="8"/>
  <c r="G39" i="8"/>
  <c r="H39" i="8"/>
  <c r="I39" i="8"/>
  <c r="J39" i="8"/>
  <c r="K39" i="8"/>
  <c r="L39" i="8"/>
  <c r="M39" i="8"/>
  <c r="N39" i="8"/>
  <c r="O39" i="8"/>
  <c r="P39" i="8"/>
  <c r="Q39" i="8"/>
  <c r="R39" i="8"/>
  <c r="D40" i="8"/>
  <c r="F40" i="8"/>
  <c r="G40" i="8"/>
  <c r="H40" i="8"/>
  <c r="I40" i="8"/>
  <c r="J40" i="8"/>
  <c r="K40" i="8"/>
  <c r="L40" i="8"/>
  <c r="M40" i="8"/>
  <c r="N40" i="8"/>
  <c r="O40" i="8"/>
  <c r="P40" i="8"/>
  <c r="Q40" i="8"/>
  <c r="R40" i="8"/>
  <c r="D41" i="8"/>
  <c r="F41" i="8"/>
  <c r="G41" i="8"/>
  <c r="H41" i="8"/>
  <c r="I41" i="8"/>
  <c r="J41" i="8"/>
  <c r="K41" i="8"/>
  <c r="L41" i="8"/>
  <c r="M41" i="8"/>
  <c r="N41" i="8"/>
  <c r="O41" i="8"/>
  <c r="P41" i="8"/>
  <c r="Q41" i="8"/>
  <c r="R41" i="8"/>
  <c r="D42" i="8"/>
  <c r="F42" i="8"/>
  <c r="G42" i="8"/>
  <c r="H42" i="8"/>
  <c r="I42" i="8"/>
  <c r="J42" i="8"/>
  <c r="K42" i="8"/>
  <c r="L42" i="8"/>
  <c r="M42" i="8"/>
  <c r="N42" i="8"/>
  <c r="O42" i="8"/>
  <c r="P42" i="8"/>
  <c r="Q42" i="8"/>
  <c r="R42" i="8"/>
  <c r="D43" i="8"/>
  <c r="F43" i="8"/>
  <c r="G43" i="8"/>
  <c r="H43" i="8"/>
  <c r="I43" i="8"/>
  <c r="J43" i="8"/>
  <c r="K43" i="8"/>
  <c r="L43" i="8"/>
  <c r="M43" i="8"/>
  <c r="N43" i="8"/>
  <c r="O43" i="8"/>
  <c r="P43" i="8"/>
  <c r="Q43" i="8"/>
  <c r="R43" i="8"/>
  <c r="D44" i="8"/>
  <c r="F44" i="8"/>
  <c r="G44" i="8"/>
  <c r="H44" i="8"/>
  <c r="I44" i="8"/>
  <c r="J44" i="8"/>
  <c r="K44" i="8"/>
  <c r="L44" i="8"/>
  <c r="M44" i="8"/>
  <c r="N44" i="8"/>
  <c r="O44" i="8"/>
  <c r="P44" i="8"/>
  <c r="Q44" i="8"/>
  <c r="R44" i="8"/>
  <c r="D45" i="8"/>
  <c r="F45" i="8"/>
  <c r="G45" i="8"/>
  <c r="H45" i="8"/>
  <c r="I45" i="8"/>
  <c r="J45" i="8"/>
  <c r="K45" i="8"/>
  <c r="L45" i="8"/>
  <c r="M45" i="8"/>
  <c r="N45" i="8"/>
  <c r="O45" i="8"/>
  <c r="P45" i="8"/>
  <c r="Q45" i="8"/>
  <c r="R45" i="8"/>
  <c r="D46" i="8"/>
  <c r="F46" i="8"/>
  <c r="G46" i="8"/>
  <c r="H46" i="8"/>
  <c r="I46" i="8"/>
  <c r="J46" i="8"/>
  <c r="K46" i="8"/>
  <c r="L46" i="8"/>
  <c r="M46" i="8"/>
  <c r="N46" i="8"/>
  <c r="O46" i="8"/>
  <c r="P46" i="8"/>
  <c r="Q46" i="8"/>
  <c r="R46" i="8"/>
  <c r="D47" i="8"/>
  <c r="F47" i="8"/>
  <c r="G47" i="8"/>
  <c r="H47" i="8"/>
  <c r="I47" i="8"/>
  <c r="J47" i="8"/>
  <c r="K47" i="8"/>
  <c r="L47" i="8"/>
  <c r="M47" i="8"/>
  <c r="N47" i="8"/>
  <c r="O47" i="8"/>
  <c r="P47" i="8"/>
  <c r="Q47" i="8"/>
  <c r="R47" i="8"/>
  <c r="D39" i="15"/>
  <c r="F39" i="15"/>
  <c r="G39" i="15"/>
  <c r="H39" i="15"/>
  <c r="I39" i="15"/>
  <c r="J39" i="15"/>
  <c r="K39" i="15"/>
  <c r="L39" i="15"/>
  <c r="M39" i="15"/>
  <c r="N39" i="15"/>
  <c r="O39" i="15"/>
  <c r="P39" i="15"/>
  <c r="Q39" i="15"/>
  <c r="R39" i="15"/>
  <c r="D40" i="15"/>
  <c r="F40" i="15"/>
  <c r="G40" i="15"/>
  <c r="H40" i="15"/>
  <c r="I40" i="15"/>
  <c r="J40" i="15"/>
  <c r="K40" i="15"/>
  <c r="L40" i="15"/>
  <c r="M40" i="15"/>
  <c r="N40" i="15"/>
  <c r="O40" i="15"/>
  <c r="P40" i="15"/>
  <c r="Q40" i="15"/>
  <c r="R40" i="15"/>
  <c r="D41" i="15"/>
  <c r="F41" i="15"/>
  <c r="G41" i="15"/>
  <c r="H41" i="15"/>
  <c r="I41" i="15"/>
  <c r="J41" i="15"/>
  <c r="K41" i="15"/>
  <c r="L41" i="15"/>
  <c r="M41" i="15"/>
  <c r="N41" i="15"/>
  <c r="O41" i="15"/>
  <c r="P41" i="15"/>
  <c r="Q41" i="15"/>
  <c r="R41" i="15"/>
  <c r="D42" i="15"/>
  <c r="F42" i="15"/>
  <c r="G42" i="15"/>
  <c r="H42" i="15"/>
  <c r="I42" i="15"/>
  <c r="J42" i="15"/>
  <c r="K42" i="15"/>
  <c r="L42" i="15"/>
  <c r="M42" i="15"/>
  <c r="N42" i="15"/>
  <c r="O42" i="15"/>
  <c r="P42" i="15"/>
  <c r="Q42" i="15"/>
  <c r="R42" i="15"/>
  <c r="D43" i="15"/>
  <c r="F43" i="15"/>
  <c r="G43" i="15"/>
  <c r="H43" i="15"/>
  <c r="I43" i="15"/>
  <c r="J43" i="15"/>
  <c r="K43" i="15"/>
  <c r="L43" i="15"/>
  <c r="M43" i="15"/>
  <c r="N43" i="15"/>
  <c r="O43" i="15"/>
  <c r="P43" i="15"/>
  <c r="Q43" i="15"/>
  <c r="R43" i="15"/>
  <c r="D44" i="15"/>
  <c r="F44" i="15"/>
  <c r="G44" i="15"/>
  <c r="H44" i="15"/>
  <c r="I44" i="15"/>
  <c r="J44" i="15"/>
  <c r="K44" i="15"/>
  <c r="L44" i="15"/>
  <c r="M44" i="15"/>
  <c r="N44" i="15"/>
  <c r="O44" i="15"/>
  <c r="P44" i="15"/>
  <c r="Q44" i="15"/>
  <c r="R44" i="15"/>
  <c r="D45" i="15"/>
  <c r="F45" i="15"/>
  <c r="G45" i="15"/>
  <c r="H45" i="15"/>
  <c r="I45" i="15"/>
  <c r="J45" i="15"/>
  <c r="K45" i="15"/>
  <c r="L45" i="15"/>
  <c r="M45" i="15"/>
  <c r="N45" i="15"/>
  <c r="O45" i="15"/>
  <c r="P45" i="15"/>
  <c r="Q45" i="15"/>
  <c r="R45" i="15"/>
  <c r="D46" i="15"/>
  <c r="F46" i="15"/>
  <c r="G46" i="15"/>
  <c r="H46" i="15"/>
  <c r="I46" i="15"/>
  <c r="J46" i="15"/>
  <c r="K46" i="15"/>
  <c r="L46" i="15"/>
  <c r="M46" i="15"/>
  <c r="N46" i="15"/>
  <c r="O46" i="15"/>
  <c r="P46" i="15"/>
  <c r="Q46" i="15"/>
  <c r="R46" i="15"/>
  <c r="D47" i="15"/>
  <c r="F47" i="15"/>
  <c r="G47" i="15"/>
  <c r="H47" i="15"/>
  <c r="I47" i="15"/>
  <c r="J47" i="15"/>
  <c r="K47" i="15"/>
  <c r="L47" i="15"/>
  <c r="M47" i="15"/>
  <c r="N47" i="15"/>
  <c r="O47" i="15"/>
  <c r="P47" i="15"/>
  <c r="Q47" i="15"/>
  <c r="R47" i="15"/>
  <c r="D39" i="7"/>
  <c r="F39" i="7"/>
  <c r="G39" i="7"/>
  <c r="H39" i="7"/>
  <c r="I39" i="7"/>
  <c r="J39" i="7"/>
  <c r="K39" i="7"/>
  <c r="L39" i="7"/>
  <c r="M39" i="7"/>
  <c r="N39" i="7"/>
  <c r="O39" i="7"/>
  <c r="P39" i="7"/>
  <c r="Q39" i="7"/>
  <c r="R39" i="7"/>
  <c r="D40" i="7"/>
  <c r="F40" i="7"/>
  <c r="G40" i="7"/>
  <c r="H40" i="7"/>
  <c r="I40" i="7"/>
  <c r="J40" i="7"/>
  <c r="K40" i="7"/>
  <c r="L40" i="7"/>
  <c r="M40" i="7"/>
  <c r="N40" i="7"/>
  <c r="O40" i="7"/>
  <c r="P40" i="7"/>
  <c r="Q40" i="7"/>
  <c r="R40" i="7"/>
  <c r="D41" i="7"/>
  <c r="F41" i="7"/>
  <c r="G41" i="7"/>
  <c r="H41" i="7"/>
  <c r="I41" i="7"/>
  <c r="J41" i="7"/>
  <c r="K41" i="7"/>
  <c r="L41" i="7"/>
  <c r="M41" i="7"/>
  <c r="N41" i="7"/>
  <c r="O41" i="7"/>
  <c r="P41" i="7"/>
  <c r="Q41" i="7"/>
  <c r="R41" i="7"/>
  <c r="D42" i="7"/>
  <c r="F42" i="7"/>
  <c r="G42" i="7"/>
  <c r="H42" i="7"/>
  <c r="I42" i="7"/>
  <c r="J42" i="7"/>
  <c r="K42" i="7"/>
  <c r="L42" i="7"/>
  <c r="M42" i="7"/>
  <c r="N42" i="7"/>
  <c r="O42" i="7"/>
  <c r="P42" i="7"/>
  <c r="Q42" i="7"/>
  <c r="R42" i="7"/>
  <c r="D43" i="7"/>
  <c r="F43" i="7"/>
  <c r="G43" i="7"/>
  <c r="H43" i="7"/>
  <c r="I43" i="7"/>
  <c r="J43" i="7"/>
  <c r="K43" i="7"/>
  <c r="L43" i="7"/>
  <c r="M43" i="7"/>
  <c r="N43" i="7"/>
  <c r="O43" i="7"/>
  <c r="P43" i="7"/>
  <c r="Q43" i="7"/>
  <c r="R43" i="7"/>
  <c r="D44" i="7"/>
  <c r="F44" i="7"/>
  <c r="G44" i="7"/>
  <c r="H44" i="7"/>
  <c r="I44" i="7"/>
  <c r="J44" i="7"/>
  <c r="K44" i="7"/>
  <c r="L44" i="7"/>
  <c r="M44" i="7"/>
  <c r="N44" i="7"/>
  <c r="O44" i="7"/>
  <c r="P44" i="7"/>
  <c r="Q44" i="7"/>
  <c r="R44" i="7"/>
  <c r="D45" i="7"/>
  <c r="F45" i="7"/>
  <c r="G45" i="7"/>
  <c r="H45" i="7"/>
  <c r="I45" i="7"/>
  <c r="J45" i="7"/>
  <c r="K45" i="7"/>
  <c r="L45" i="7"/>
  <c r="M45" i="7"/>
  <c r="N45" i="7"/>
  <c r="O45" i="7"/>
  <c r="P45" i="7"/>
  <c r="Q45" i="7"/>
  <c r="R45" i="7"/>
  <c r="D46" i="7"/>
  <c r="F46" i="7"/>
  <c r="G46" i="7"/>
  <c r="H46" i="7"/>
  <c r="I46" i="7"/>
  <c r="J46" i="7"/>
  <c r="K46" i="7"/>
  <c r="L46" i="7"/>
  <c r="M46" i="7"/>
  <c r="N46" i="7"/>
  <c r="O46" i="7"/>
  <c r="P46" i="7"/>
  <c r="Q46" i="7"/>
  <c r="R46" i="7"/>
  <c r="D47" i="7"/>
  <c r="F47" i="7"/>
  <c r="G47" i="7"/>
  <c r="H47" i="7"/>
  <c r="I47" i="7"/>
  <c r="J47" i="7"/>
  <c r="K47" i="7"/>
  <c r="L47" i="7"/>
  <c r="M47" i="7"/>
  <c r="N47" i="7"/>
  <c r="O47" i="7"/>
  <c r="P47" i="7"/>
  <c r="Q47" i="7"/>
  <c r="R47" i="7"/>
  <c r="D39" i="20"/>
  <c r="F39" i="20"/>
  <c r="G39" i="20"/>
  <c r="H39" i="20"/>
  <c r="I39" i="20"/>
  <c r="J39" i="20"/>
  <c r="K39" i="20"/>
  <c r="L39" i="20"/>
  <c r="M39" i="20"/>
  <c r="N39" i="20"/>
  <c r="O39" i="20"/>
  <c r="P39" i="20"/>
  <c r="Q39" i="20"/>
  <c r="R39" i="20"/>
  <c r="D40" i="20"/>
  <c r="F40" i="20"/>
  <c r="G40" i="20"/>
  <c r="H40" i="20"/>
  <c r="I40" i="20"/>
  <c r="J40" i="20"/>
  <c r="K40" i="20"/>
  <c r="L40" i="20"/>
  <c r="M40" i="20"/>
  <c r="N40" i="20"/>
  <c r="O40" i="20"/>
  <c r="P40" i="20"/>
  <c r="Q40" i="20"/>
  <c r="R40" i="20"/>
  <c r="D41" i="20"/>
  <c r="F41" i="20"/>
  <c r="G41" i="20"/>
  <c r="H41" i="20"/>
  <c r="I41" i="20"/>
  <c r="J41" i="20"/>
  <c r="K41" i="20"/>
  <c r="L41" i="20"/>
  <c r="M41" i="20"/>
  <c r="N41" i="20"/>
  <c r="O41" i="20"/>
  <c r="P41" i="20"/>
  <c r="Q41" i="20"/>
  <c r="R41" i="20"/>
  <c r="D42" i="20"/>
  <c r="F42" i="20"/>
  <c r="G42" i="20"/>
  <c r="H42" i="20"/>
  <c r="I42" i="20"/>
  <c r="J42" i="20"/>
  <c r="K42" i="20"/>
  <c r="L42" i="20"/>
  <c r="M42" i="20"/>
  <c r="N42" i="20"/>
  <c r="O42" i="20"/>
  <c r="P42" i="20"/>
  <c r="Q42" i="20"/>
  <c r="R42" i="20"/>
  <c r="D43" i="20"/>
  <c r="F43" i="20"/>
  <c r="G43" i="20"/>
  <c r="H43" i="20"/>
  <c r="I43" i="20"/>
  <c r="J43" i="20"/>
  <c r="K43" i="20"/>
  <c r="L43" i="20"/>
  <c r="M43" i="20"/>
  <c r="N43" i="20"/>
  <c r="O43" i="20"/>
  <c r="P43" i="20"/>
  <c r="Q43" i="20"/>
  <c r="R43" i="20"/>
  <c r="D44" i="20"/>
  <c r="F44" i="20"/>
  <c r="G44" i="20"/>
  <c r="H44" i="20"/>
  <c r="I44" i="20"/>
  <c r="J44" i="20"/>
  <c r="K44" i="20"/>
  <c r="L44" i="20"/>
  <c r="M44" i="20"/>
  <c r="N44" i="20"/>
  <c r="O44" i="20"/>
  <c r="P44" i="20"/>
  <c r="Q44" i="20"/>
  <c r="R44" i="20"/>
  <c r="D45" i="20"/>
  <c r="F45" i="20"/>
  <c r="G45" i="20"/>
  <c r="H45" i="20"/>
  <c r="I45" i="20"/>
  <c r="J45" i="20"/>
  <c r="K45" i="20"/>
  <c r="L45" i="20"/>
  <c r="M45" i="20"/>
  <c r="N45" i="20"/>
  <c r="O45" i="20"/>
  <c r="P45" i="20"/>
  <c r="Q45" i="20"/>
  <c r="R45" i="20"/>
  <c r="D46" i="20"/>
  <c r="F46" i="20"/>
  <c r="G46" i="20"/>
  <c r="H46" i="20"/>
  <c r="I46" i="20"/>
  <c r="J46" i="20"/>
  <c r="K46" i="20"/>
  <c r="L46" i="20"/>
  <c r="M46" i="20"/>
  <c r="N46" i="20"/>
  <c r="O46" i="20"/>
  <c r="P46" i="20"/>
  <c r="Q46" i="20"/>
  <c r="R46" i="20"/>
  <c r="D47" i="20"/>
  <c r="F47" i="20"/>
  <c r="G47" i="20"/>
  <c r="H47" i="20"/>
  <c r="I47" i="20"/>
  <c r="J47" i="20"/>
  <c r="K47" i="20"/>
  <c r="L47" i="20"/>
  <c r="M47" i="20"/>
  <c r="N47" i="20"/>
  <c r="O47" i="20"/>
  <c r="P47" i="20"/>
  <c r="Q47" i="20"/>
  <c r="R47" i="20"/>
  <c r="D39" i="11"/>
  <c r="F39" i="11"/>
  <c r="G39" i="11"/>
  <c r="H39" i="11"/>
  <c r="I39" i="11"/>
  <c r="J39" i="11"/>
  <c r="K39" i="11"/>
  <c r="L39" i="11"/>
  <c r="M39" i="11"/>
  <c r="N39" i="11"/>
  <c r="O39" i="11"/>
  <c r="P39" i="11"/>
  <c r="Q39" i="11"/>
  <c r="R39" i="11"/>
  <c r="D40" i="11"/>
  <c r="F40" i="11"/>
  <c r="G40" i="11"/>
  <c r="H40" i="11"/>
  <c r="I40" i="11"/>
  <c r="J40" i="11"/>
  <c r="K40" i="11"/>
  <c r="L40" i="11"/>
  <c r="M40" i="11"/>
  <c r="N40" i="11"/>
  <c r="O40" i="11"/>
  <c r="P40" i="11"/>
  <c r="Q40" i="11"/>
  <c r="R40" i="11"/>
  <c r="D41" i="11"/>
  <c r="F41" i="11"/>
  <c r="G41" i="11"/>
  <c r="H41" i="11"/>
  <c r="I41" i="11"/>
  <c r="J41" i="11"/>
  <c r="K41" i="11"/>
  <c r="L41" i="11"/>
  <c r="M41" i="11"/>
  <c r="N41" i="11"/>
  <c r="O41" i="11"/>
  <c r="P41" i="11"/>
  <c r="Q41" i="11"/>
  <c r="R41" i="11"/>
  <c r="D42" i="11"/>
  <c r="F42" i="11"/>
  <c r="G42" i="11"/>
  <c r="H42" i="11"/>
  <c r="I42" i="11"/>
  <c r="J42" i="11"/>
  <c r="K42" i="11"/>
  <c r="L42" i="11"/>
  <c r="M42" i="11"/>
  <c r="N42" i="11"/>
  <c r="O42" i="11"/>
  <c r="P42" i="11"/>
  <c r="Q42" i="11"/>
  <c r="R42" i="11"/>
  <c r="D43" i="11"/>
  <c r="F43" i="11"/>
  <c r="G43" i="11"/>
  <c r="H43" i="11"/>
  <c r="I43" i="11"/>
  <c r="J43" i="11"/>
  <c r="K43" i="11"/>
  <c r="L43" i="11"/>
  <c r="M43" i="11"/>
  <c r="N43" i="11"/>
  <c r="O43" i="11"/>
  <c r="P43" i="11"/>
  <c r="Q43" i="11"/>
  <c r="R43" i="11"/>
  <c r="D44" i="11"/>
  <c r="F44" i="11"/>
  <c r="G44" i="11"/>
  <c r="H44" i="11"/>
  <c r="I44" i="11"/>
  <c r="J44" i="11"/>
  <c r="K44" i="11"/>
  <c r="L44" i="11"/>
  <c r="M44" i="11"/>
  <c r="N44" i="11"/>
  <c r="O44" i="11"/>
  <c r="P44" i="11"/>
  <c r="Q44" i="11"/>
  <c r="R44" i="11"/>
  <c r="D45" i="11"/>
  <c r="F45" i="11"/>
  <c r="G45" i="11"/>
  <c r="H45" i="11"/>
  <c r="I45" i="11"/>
  <c r="J45" i="11"/>
  <c r="K45" i="11"/>
  <c r="L45" i="11"/>
  <c r="M45" i="11"/>
  <c r="N45" i="11"/>
  <c r="O45" i="11"/>
  <c r="P45" i="11"/>
  <c r="Q45" i="11"/>
  <c r="R45" i="11"/>
  <c r="D46" i="11"/>
  <c r="F46" i="11"/>
  <c r="G46" i="11"/>
  <c r="H46" i="11"/>
  <c r="I46" i="11"/>
  <c r="J46" i="11"/>
  <c r="K46" i="11"/>
  <c r="L46" i="11"/>
  <c r="M46" i="11"/>
  <c r="N46" i="11"/>
  <c r="O46" i="11"/>
  <c r="P46" i="11"/>
  <c r="Q46" i="11"/>
  <c r="R46" i="11"/>
  <c r="D47" i="11"/>
  <c r="F47" i="11"/>
  <c r="G47" i="11"/>
  <c r="H47" i="11"/>
  <c r="I47" i="11"/>
  <c r="J47" i="11"/>
  <c r="K47" i="11"/>
  <c r="L47" i="11"/>
  <c r="M47" i="11"/>
  <c r="N47" i="11"/>
  <c r="O47" i="11"/>
  <c r="P47" i="11"/>
  <c r="Q47" i="11"/>
  <c r="R47" i="11"/>
  <c r="D39" i="19"/>
  <c r="F39" i="19"/>
  <c r="G39" i="19"/>
  <c r="H39" i="19"/>
  <c r="I39" i="19"/>
  <c r="J39" i="19"/>
  <c r="K39" i="19"/>
  <c r="L39" i="19"/>
  <c r="M39" i="19"/>
  <c r="N39" i="19"/>
  <c r="O39" i="19"/>
  <c r="P39" i="19"/>
  <c r="Q39" i="19"/>
  <c r="R39" i="19"/>
  <c r="D40" i="19"/>
  <c r="F40" i="19"/>
  <c r="G40" i="19"/>
  <c r="H40" i="19"/>
  <c r="I40" i="19"/>
  <c r="J40" i="19"/>
  <c r="K40" i="19"/>
  <c r="L40" i="19"/>
  <c r="M40" i="19"/>
  <c r="N40" i="19"/>
  <c r="O40" i="19"/>
  <c r="P40" i="19"/>
  <c r="Q40" i="19"/>
  <c r="R40" i="19"/>
  <c r="D41" i="19"/>
  <c r="F41" i="19"/>
  <c r="G41" i="19"/>
  <c r="H41" i="19"/>
  <c r="I41" i="19"/>
  <c r="J41" i="19"/>
  <c r="K41" i="19"/>
  <c r="L41" i="19"/>
  <c r="M41" i="19"/>
  <c r="N41" i="19"/>
  <c r="O41" i="19"/>
  <c r="P41" i="19"/>
  <c r="Q41" i="19"/>
  <c r="R41" i="19"/>
  <c r="D42" i="19"/>
  <c r="F42" i="19"/>
  <c r="G42" i="19"/>
  <c r="H42" i="19"/>
  <c r="I42" i="19"/>
  <c r="J42" i="19"/>
  <c r="K42" i="19"/>
  <c r="L42" i="19"/>
  <c r="M42" i="19"/>
  <c r="N42" i="19"/>
  <c r="O42" i="19"/>
  <c r="P42" i="19"/>
  <c r="Q42" i="19"/>
  <c r="R42" i="19"/>
  <c r="D43" i="19"/>
  <c r="F43" i="19"/>
  <c r="G43" i="19"/>
  <c r="H43" i="19"/>
  <c r="I43" i="19"/>
  <c r="J43" i="19"/>
  <c r="K43" i="19"/>
  <c r="L43" i="19"/>
  <c r="M43" i="19"/>
  <c r="N43" i="19"/>
  <c r="O43" i="19"/>
  <c r="P43" i="19"/>
  <c r="Q43" i="19"/>
  <c r="R43" i="19"/>
  <c r="D44" i="19"/>
  <c r="F44" i="19"/>
  <c r="G44" i="19"/>
  <c r="H44" i="19"/>
  <c r="I44" i="19"/>
  <c r="J44" i="19"/>
  <c r="K44" i="19"/>
  <c r="L44" i="19"/>
  <c r="M44" i="19"/>
  <c r="N44" i="19"/>
  <c r="O44" i="19"/>
  <c r="P44" i="19"/>
  <c r="Q44" i="19"/>
  <c r="R44" i="19"/>
  <c r="D45" i="19"/>
  <c r="F45" i="19"/>
  <c r="G45" i="19"/>
  <c r="H45" i="19"/>
  <c r="I45" i="19"/>
  <c r="J45" i="19"/>
  <c r="K45" i="19"/>
  <c r="L45" i="19"/>
  <c r="M45" i="19"/>
  <c r="N45" i="19"/>
  <c r="O45" i="19"/>
  <c r="P45" i="19"/>
  <c r="Q45" i="19"/>
  <c r="R45" i="19"/>
  <c r="D46" i="19"/>
  <c r="F46" i="19"/>
  <c r="G46" i="19"/>
  <c r="H46" i="19"/>
  <c r="I46" i="19"/>
  <c r="J46" i="19"/>
  <c r="K46" i="19"/>
  <c r="L46" i="19"/>
  <c r="M46" i="19"/>
  <c r="N46" i="19"/>
  <c r="O46" i="19"/>
  <c r="P46" i="19"/>
  <c r="Q46" i="19"/>
  <c r="R46" i="19"/>
  <c r="D47" i="19"/>
  <c r="F47" i="19"/>
  <c r="G47" i="19"/>
  <c r="H47" i="19"/>
  <c r="I47" i="19"/>
  <c r="J47" i="19"/>
  <c r="K47" i="19"/>
  <c r="L47" i="19"/>
  <c r="M47" i="19"/>
  <c r="N47" i="19"/>
  <c r="O47" i="19"/>
  <c r="P47" i="19"/>
  <c r="Q47" i="19"/>
  <c r="R47" i="19"/>
  <c r="D51" i="10" l="1"/>
  <c r="Z51" i="10" s="1"/>
  <c r="H52" i="9"/>
  <c r="H54" i="9" s="1"/>
  <c r="H55" i="9" s="1"/>
  <c r="H56" i="9" s="1"/>
  <c r="I52" i="9"/>
  <c r="I54" i="9" s="1"/>
  <c r="I55" i="9" s="1"/>
  <c r="I56" i="9" s="1"/>
  <c r="J52" i="9"/>
  <c r="O52" i="9"/>
  <c r="P52" i="9"/>
  <c r="Q52" i="9"/>
  <c r="Q54" i="9" s="1"/>
  <c r="Q55" i="9" s="1"/>
  <c r="Q56" i="9" s="1"/>
  <c r="R52" i="9"/>
  <c r="R54" i="9" s="1"/>
  <c r="R55" i="9" s="1"/>
  <c r="R56" i="9" s="1"/>
  <c r="S52" i="9"/>
  <c r="S54" i="9" s="1"/>
  <c r="S55" i="9" s="1"/>
  <c r="S56" i="9" s="1"/>
  <c r="H52" i="10"/>
  <c r="H54" i="10" s="1"/>
  <c r="H56" i="10" s="1"/>
  <c r="H57" i="10" s="1"/>
  <c r="H59" i="10" s="1"/>
  <c r="H61" i="10" s="1"/>
  <c r="E6" i="28" s="1"/>
  <c r="I52" i="10"/>
  <c r="I54" i="10" s="1"/>
  <c r="I56" i="10" s="1"/>
  <c r="I57" i="10" s="1"/>
  <c r="I59" i="10" s="1"/>
  <c r="I61" i="10" s="1"/>
  <c r="F6" i="28" s="1"/>
  <c r="J52" i="10"/>
  <c r="O52" i="10"/>
  <c r="P52" i="10"/>
  <c r="Q52" i="10"/>
  <c r="Q54" i="10" s="1"/>
  <c r="Q56" i="10" s="1"/>
  <c r="Q57" i="10" s="1"/>
  <c r="Q59" i="10" s="1"/>
  <c r="Q61" i="10" s="1"/>
  <c r="N6" i="28" s="1"/>
  <c r="R54" i="10"/>
  <c r="R56" i="10" s="1"/>
  <c r="R57" i="10" s="1"/>
  <c r="R59" i="10" s="1"/>
  <c r="R61" i="10" s="1"/>
  <c r="O6" i="28" s="1"/>
  <c r="G51" i="10"/>
  <c r="G52" i="10" s="1"/>
  <c r="G54" i="10" s="1"/>
  <c r="G56" i="10" s="1"/>
  <c r="G57" i="10" s="1"/>
  <c r="G59" i="10" s="1"/>
  <c r="G61" i="10" s="1"/>
  <c r="D6" i="28" s="1"/>
  <c r="L55" i="9"/>
  <c r="L56" i="9" s="1"/>
  <c r="J55" i="9"/>
  <c r="J56" i="9" s="1"/>
  <c r="K54" i="9"/>
  <c r="K55" i="9" s="1"/>
  <c r="K56" i="9" s="1"/>
  <c r="G52" i="9"/>
  <c r="G54" i="9" s="1"/>
  <c r="G55" i="9" s="1"/>
  <c r="G56" i="9" s="1"/>
  <c r="L55" i="16"/>
  <c r="L56" i="16" s="1"/>
  <c r="J55" i="16"/>
  <c r="J56" i="16" s="1"/>
  <c r="K54" i="16"/>
  <c r="K55" i="16" s="1"/>
  <c r="K56" i="16" s="1"/>
  <c r="Q8" i="28"/>
  <c r="Q7" i="28"/>
  <c r="Q6" i="28"/>
  <c r="AD61" i="10"/>
  <c r="AB61" i="10"/>
  <c r="AK20" i="10"/>
  <c r="AD20" i="10"/>
  <c r="Z20" i="10"/>
  <c r="F19" i="10"/>
  <c r="L56" i="10"/>
  <c r="L57" i="10" s="1"/>
  <c r="L59" i="10" s="1"/>
  <c r="L61" i="10" s="1"/>
  <c r="I6" i="28" s="1"/>
  <c r="J56" i="10"/>
  <c r="J57" i="10" s="1"/>
  <c r="J59" i="10" s="1"/>
  <c r="J61" i="10" s="1"/>
  <c r="G6" i="28" s="1"/>
  <c r="K54" i="10"/>
  <c r="K56" i="10" s="1"/>
  <c r="K57" i="10" s="1"/>
  <c r="K59" i="10" s="1"/>
  <c r="K61" i="10" s="1"/>
  <c r="H6" i="28" s="1"/>
  <c r="AI29" i="17"/>
  <c r="AD20" i="17"/>
  <c r="Z20" i="17"/>
  <c r="F19" i="17"/>
  <c r="AD61" i="17"/>
  <c r="AB61" i="17"/>
  <c r="J56" i="17"/>
  <c r="J57" i="17" s="1"/>
  <c r="L56" i="17"/>
  <c r="L57" i="17" s="1"/>
  <c r="D52" i="9" l="1"/>
  <c r="Z52" i="9" s="1"/>
  <c r="D51" i="9"/>
  <c r="Z51" i="9" s="1"/>
  <c r="D52" i="10"/>
  <c r="Z52" i="10" s="1"/>
  <c r="D52" i="16"/>
  <c r="Z52" i="16" s="1"/>
  <c r="K52" i="9"/>
  <c r="S54" i="10"/>
  <c r="S56" i="10" s="1"/>
  <c r="S57" i="10" s="1"/>
  <c r="S59" i="10" s="1"/>
  <c r="S61" i="10" s="1"/>
  <c r="P6" i="28" s="1"/>
  <c r="K52" i="10"/>
  <c r="B13" i="10"/>
  <c r="M54" i="9"/>
  <c r="M55" i="9" s="1"/>
  <c r="M56" i="9" s="1"/>
  <c r="M54" i="16"/>
  <c r="M55" i="16" s="1"/>
  <c r="M56" i="16" s="1"/>
  <c r="M54" i="10"/>
  <c r="M56" i="10" s="1"/>
  <c r="M57" i="10" s="1"/>
  <c r="M59" i="10" s="1"/>
  <c r="M61" i="10" s="1"/>
  <c r="J6" i="28" s="1"/>
  <c r="E52" i="10"/>
  <c r="E54" i="10" s="1"/>
  <c r="AF52" i="10" l="1"/>
  <c r="AH52" i="10"/>
  <c r="E52" i="9"/>
  <c r="F52" i="9" s="1"/>
  <c r="D54" i="9" s="1"/>
  <c r="Z54" i="9" s="1"/>
  <c r="AH52" i="9"/>
  <c r="AF52" i="9"/>
  <c r="E52" i="16"/>
  <c r="E54" i="16" s="1"/>
  <c r="E55" i="16" s="1"/>
  <c r="E56" i="16" s="1"/>
  <c r="F56" i="16" s="1"/>
  <c r="AF52" i="16"/>
  <c r="AH52" i="16"/>
  <c r="F52" i="10"/>
  <c r="F54" i="10" s="1"/>
  <c r="E56" i="10"/>
  <c r="E54" i="9" l="1"/>
  <c r="F54" i="9" s="1"/>
  <c r="D55" i="9" s="1"/>
  <c r="Z55" i="9" s="1"/>
  <c r="AF54" i="9"/>
  <c r="AH54" i="9"/>
  <c r="F52" i="16"/>
  <c r="D54" i="16" s="1"/>
  <c r="Z54" i="16" s="1"/>
  <c r="F54" i="16"/>
  <c r="F55" i="16"/>
  <c r="E57" i="10"/>
  <c r="F62" i="10"/>
  <c r="D54" i="10"/>
  <c r="Z54" i="10" s="1"/>
  <c r="F56" i="10"/>
  <c r="F62" i="16" l="1"/>
  <c r="E55" i="9"/>
  <c r="E56" i="9" s="1"/>
  <c r="F56" i="9" s="1"/>
  <c r="D55" i="16"/>
  <c r="Z55" i="16" s="1"/>
  <c r="AH54" i="16"/>
  <c r="AF54" i="16"/>
  <c r="AH55" i="9"/>
  <c r="AF55" i="9"/>
  <c r="D56" i="10"/>
  <c r="Z56" i="10" s="1"/>
  <c r="AH54" i="10"/>
  <c r="AF54" i="10"/>
  <c r="F57" i="10"/>
  <c r="F55" i="9" l="1"/>
  <c r="D56" i="9" s="1"/>
  <c r="Z56" i="9" s="1"/>
  <c r="AH56" i="10"/>
  <c r="AF56" i="10"/>
  <c r="D57" i="10"/>
  <c r="Z57" i="10" s="1"/>
  <c r="D56" i="16"/>
  <c r="Z56" i="16" s="1"/>
  <c r="AH55" i="16"/>
  <c r="AF55" i="16"/>
  <c r="AF56" i="9" l="1"/>
  <c r="AH56" i="9"/>
  <c r="AF56" i="16"/>
  <c r="AH56" i="16"/>
  <c r="AF57" i="10"/>
  <c r="AH57" i="10"/>
  <c r="D59" i="10"/>
  <c r="E59" i="10" l="1"/>
  <c r="F59" i="10" s="1"/>
  <c r="Z59" i="10"/>
  <c r="AF59" i="10"/>
  <c r="AF61" i="10" s="1"/>
  <c r="S6" i="28" s="1"/>
  <c r="AH59" i="10"/>
  <c r="AH61" i="10" s="1"/>
  <c r="T6" i="28" s="1"/>
  <c r="D60" i="10" l="1"/>
  <c r="Z60" i="10" s="1"/>
  <c r="Z61" i="10" s="1"/>
  <c r="R6" i="28" s="1"/>
  <c r="AI6" i="10" l="1"/>
  <c r="E60" i="10"/>
  <c r="F60" i="10" s="1"/>
  <c r="E61" i="10" l="1"/>
  <c r="E65" i="10" s="1"/>
  <c r="C6" i="28" s="1"/>
  <c r="F64" i="10"/>
  <c r="F63" i="10"/>
  <c r="G63" i="10" l="1"/>
  <c r="G64" i="10" s="1"/>
  <c r="I63" i="10"/>
  <c r="I64" i="10" s="1"/>
  <c r="K63" i="10"/>
  <c r="K64" i="10" s="1"/>
  <c r="H63" i="10"/>
  <c r="H64" i="10" s="1"/>
  <c r="L63" i="10"/>
  <c r="L64" i="10" s="1"/>
  <c r="J63" i="10"/>
  <c r="J64" i="10" s="1"/>
  <c r="Q63" i="10"/>
  <c r="Q64" i="10" s="1"/>
  <c r="S63" i="10"/>
  <c r="S64" i="10" s="1"/>
  <c r="R63" i="10"/>
  <c r="R64" i="10" s="1"/>
  <c r="M63" i="10"/>
  <c r="M64" i="10" s="1"/>
  <c r="K54" i="17" l="1"/>
  <c r="K56" i="17" s="1"/>
  <c r="K57" i="17" s="1"/>
  <c r="D52" i="17"/>
  <c r="Z52" i="17" s="1"/>
  <c r="S52" i="17"/>
  <c r="S54" i="17" s="1"/>
  <c r="S56" i="17" s="1"/>
  <c r="S57" i="17" s="1"/>
  <c r="R52" i="17"/>
  <c r="R54" i="17" s="1"/>
  <c r="R56" i="17" s="1"/>
  <c r="R57" i="17" s="1"/>
  <c r="Q52" i="17"/>
  <c r="Q54" i="17" s="1"/>
  <c r="Q56" i="17" s="1"/>
  <c r="Q57" i="17" s="1"/>
  <c r="P52" i="17"/>
  <c r="O52" i="17"/>
  <c r="K52" i="17"/>
  <c r="J52" i="17"/>
  <c r="I52" i="17"/>
  <c r="I54" i="17" s="1"/>
  <c r="I56" i="17" s="1"/>
  <c r="I57" i="17" s="1"/>
  <c r="H52" i="17"/>
  <c r="H54" i="17" s="1"/>
  <c r="H56" i="17" s="1"/>
  <c r="H57" i="17" s="1"/>
  <c r="G52" i="17"/>
  <c r="G54" i="17" s="1"/>
  <c r="G56" i="17" s="1"/>
  <c r="G57" i="17" s="1"/>
  <c r="B13" i="17"/>
  <c r="AI29" i="22"/>
  <c r="AD20" i="22"/>
  <c r="Z20" i="22"/>
  <c r="F19" i="22"/>
  <c r="AD61" i="22"/>
  <c r="AB61" i="22"/>
  <c r="L56" i="22"/>
  <c r="L57" i="22" s="1"/>
  <c r="J56" i="22"/>
  <c r="J57" i="22" s="1"/>
  <c r="K54" i="22"/>
  <c r="K56" i="22" s="1"/>
  <c r="K57" i="22" s="1"/>
  <c r="D52" i="22"/>
  <c r="Z52" i="22" s="1"/>
  <c r="S52" i="22"/>
  <c r="R52" i="22"/>
  <c r="P52" i="22"/>
  <c r="O52" i="22"/>
  <c r="K52" i="22"/>
  <c r="J52" i="22"/>
  <c r="I52" i="22"/>
  <c r="I54" i="22" s="1"/>
  <c r="H52" i="22"/>
  <c r="G52" i="22"/>
  <c r="G54" i="22" s="1"/>
  <c r="D51" i="22"/>
  <c r="Z51" i="22" s="1"/>
  <c r="Q9" i="28"/>
  <c r="D52" i="21"/>
  <c r="Z52" i="21" s="1"/>
  <c r="D51" i="21"/>
  <c r="Z51" i="21" s="1"/>
  <c r="L55" i="21"/>
  <c r="L56" i="21" s="1"/>
  <c r="K55" i="21"/>
  <c r="K56" i="21" s="1"/>
  <c r="J55" i="21"/>
  <c r="J56" i="21" s="1"/>
  <c r="J57" i="21" s="1"/>
  <c r="K54" i="21"/>
  <c r="M54" i="21" s="1"/>
  <c r="M55" i="21" s="1"/>
  <c r="M56" i="21" s="1"/>
  <c r="M57" i="21" s="1"/>
  <c r="AK20" i="9"/>
  <c r="AD20" i="9"/>
  <c r="Z20" i="9"/>
  <c r="T19" i="9"/>
  <c r="F19" i="9"/>
  <c r="AD61" i="9"/>
  <c r="AB61" i="9"/>
  <c r="J57" i="9"/>
  <c r="J59" i="9" s="1"/>
  <c r="J61" i="9" s="1"/>
  <c r="G9" i="28" s="1"/>
  <c r="L57" i="9"/>
  <c r="L59" i="9" s="1"/>
  <c r="L61" i="9" s="1"/>
  <c r="I9" i="28" s="1"/>
  <c r="M57" i="9"/>
  <c r="M59" i="9" s="1"/>
  <c r="M61" i="9" s="1"/>
  <c r="J9" i="28" s="1"/>
  <c r="Q10" i="28"/>
  <c r="AI29" i="16"/>
  <c r="AD20" i="16"/>
  <c r="Z20" i="16"/>
  <c r="T19" i="16"/>
  <c r="F19" i="16"/>
  <c r="AD61" i="16"/>
  <c r="AB61" i="16"/>
  <c r="L57" i="16"/>
  <c r="J57" i="16"/>
  <c r="M57" i="16"/>
  <c r="S52" i="16"/>
  <c r="S54" i="16" s="1"/>
  <c r="S55" i="16" s="1"/>
  <c r="S56" i="16" s="1"/>
  <c r="R52" i="16"/>
  <c r="R54" i="16" s="1"/>
  <c r="R55" i="16" s="1"/>
  <c r="R56" i="16" s="1"/>
  <c r="Q52" i="16"/>
  <c r="Q54" i="16" s="1"/>
  <c r="Q55" i="16" s="1"/>
  <c r="Q56" i="16" s="1"/>
  <c r="P52" i="16"/>
  <c r="O52" i="16"/>
  <c r="K52" i="16"/>
  <c r="J52" i="16"/>
  <c r="I52" i="16"/>
  <c r="I54" i="16" s="1"/>
  <c r="I55" i="16" s="1"/>
  <c r="I56" i="16" s="1"/>
  <c r="D51" i="16"/>
  <c r="Z51" i="16" s="1"/>
  <c r="Q11" i="28"/>
  <c r="S52" i="21"/>
  <c r="S54" i="21" s="1"/>
  <c r="S55" i="21" s="1"/>
  <c r="S56" i="21" s="1"/>
  <c r="R52" i="21"/>
  <c r="R54" i="21" s="1"/>
  <c r="R55" i="21" s="1"/>
  <c r="R56" i="21" s="1"/>
  <c r="Q52" i="21"/>
  <c r="Q54" i="21" s="1"/>
  <c r="Q55" i="21" s="1"/>
  <c r="Q56" i="21" s="1"/>
  <c r="P52" i="21"/>
  <c r="O52" i="21"/>
  <c r="K52" i="21"/>
  <c r="J52" i="21"/>
  <c r="I52" i="21"/>
  <c r="I54" i="21" s="1"/>
  <c r="I55" i="21" s="1"/>
  <c r="I56" i="21" s="1"/>
  <c r="H52" i="21"/>
  <c r="H54" i="21" s="1"/>
  <c r="H55" i="21" s="1"/>
  <c r="H56" i="21" s="1"/>
  <c r="G52" i="21"/>
  <c r="G54" i="21" s="1"/>
  <c r="G55" i="21" s="1"/>
  <c r="G56" i="21" s="1"/>
  <c r="AN20" i="21"/>
  <c r="AI29" i="21"/>
  <c r="AD20" i="21"/>
  <c r="Z20" i="21"/>
  <c r="T19" i="21"/>
  <c r="F19" i="21"/>
  <c r="AD61" i="21"/>
  <c r="AB61" i="21"/>
  <c r="Q12" i="28"/>
  <c r="AD61" i="8"/>
  <c r="AB61" i="8"/>
  <c r="AK20" i="8"/>
  <c r="AD20" i="8"/>
  <c r="Z20" i="8"/>
  <c r="K19" i="8"/>
  <c r="F19" i="8"/>
  <c r="L56" i="8"/>
  <c r="L57" i="8" s="1"/>
  <c r="L59" i="8" s="1"/>
  <c r="L61" i="8" s="1"/>
  <c r="I12" i="28" s="1"/>
  <c r="J56" i="8"/>
  <c r="J57" i="8" s="1"/>
  <c r="J59" i="8" s="1"/>
  <c r="J61" i="8" s="1"/>
  <c r="G12" i="28" s="1"/>
  <c r="K54" i="8"/>
  <c r="K56" i="8" s="1"/>
  <c r="K57" i="8" s="1"/>
  <c r="K59" i="8" s="1"/>
  <c r="K61" i="8" s="1"/>
  <c r="H12" i="28" s="1"/>
  <c r="D52" i="8"/>
  <c r="Z52" i="8" s="1"/>
  <c r="S52" i="8"/>
  <c r="S53" i="8" s="1"/>
  <c r="S54" i="8" s="1"/>
  <c r="S56" i="8" s="1"/>
  <c r="S57" i="8" s="1"/>
  <c r="S59" i="8" s="1"/>
  <c r="S61" i="8" s="1"/>
  <c r="P12" i="28" s="1"/>
  <c r="R52" i="8"/>
  <c r="R53" i="8" s="1"/>
  <c r="R54" i="8" s="1"/>
  <c r="R56" i="8" s="1"/>
  <c r="R57" i="8" s="1"/>
  <c r="R59" i="8" s="1"/>
  <c r="R61" i="8" s="1"/>
  <c r="O12" i="28" s="1"/>
  <c r="Q52" i="8"/>
  <c r="Q53" i="8" s="1"/>
  <c r="Q54" i="8" s="1"/>
  <c r="Q56" i="8" s="1"/>
  <c r="Q57" i="8" s="1"/>
  <c r="Q59" i="8" s="1"/>
  <c r="Q61" i="8" s="1"/>
  <c r="N12" i="28" s="1"/>
  <c r="P52" i="8"/>
  <c r="P53" i="8" s="1"/>
  <c r="O52" i="8"/>
  <c r="O53" i="8" s="1"/>
  <c r="K52" i="8"/>
  <c r="K53" i="8" s="1"/>
  <c r="J52" i="8"/>
  <c r="J53" i="8" s="1"/>
  <c r="I52" i="8"/>
  <c r="I53" i="8" s="1"/>
  <c r="I54" i="8" s="1"/>
  <c r="I56" i="8" s="1"/>
  <c r="I57" i="8" s="1"/>
  <c r="I59" i="8" s="1"/>
  <c r="I61" i="8" s="1"/>
  <c r="F12" i="28" s="1"/>
  <c r="H52" i="8"/>
  <c r="H53" i="8" s="1"/>
  <c r="H54" i="8" s="1"/>
  <c r="H56" i="8" s="1"/>
  <c r="H57" i="8" s="1"/>
  <c r="H59" i="8" s="1"/>
  <c r="H61" i="8" s="1"/>
  <c r="E12" i="28" s="1"/>
  <c r="G52" i="8"/>
  <c r="G53" i="8" s="1"/>
  <c r="G54" i="8" s="1"/>
  <c r="G56" i="8" s="1"/>
  <c r="G57" i="8" s="1"/>
  <c r="G59" i="8" s="1"/>
  <c r="G61" i="8" s="1"/>
  <c r="D12" i="28" s="1"/>
  <c r="D51" i="8"/>
  <c r="Z51" i="8" s="1"/>
  <c r="Q13" i="28"/>
  <c r="AD61" i="15"/>
  <c r="AB61" i="15"/>
  <c r="J56" i="15"/>
  <c r="J57" i="15" s="1"/>
  <c r="L56" i="15"/>
  <c r="L57" i="15" s="1"/>
  <c r="M56" i="15"/>
  <c r="M57" i="15" s="1"/>
  <c r="AI29" i="15"/>
  <c r="AD20" i="15"/>
  <c r="Z20" i="15"/>
  <c r="K19" i="15"/>
  <c r="F19" i="15"/>
  <c r="K54" i="15"/>
  <c r="M54" i="15" s="1"/>
  <c r="D52" i="15"/>
  <c r="Z52" i="15" s="1"/>
  <c r="S52" i="15"/>
  <c r="S53" i="15" s="1"/>
  <c r="S54" i="15" s="1"/>
  <c r="S56" i="15" s="1"/>
  <c r="S57" i="15" s="1"/>
  <c r="R52" i="15"/>
  <c r="R53" i="15" s="1"/>
  <c r="R54" i="15" s="1"/>
  <c r="R56" i="15" s="1"/>
  <c r="R57" i="15" s="1"/>
  <c r="Q52" i="15"/>
  <c r="Q53" i="15" s="1"/>
  <c r="Q54" i="15" s="1"/>
  <c r="Q56" i="15" s="1"/>
  <c r="Q57" i="15" s="1"/>
  <c r="P52" i="15"/>
  <c r="P53" i="15" s="1"/>
  <c r="O52" i="15"/>
  <c r="O53" i="15" s="1"/>
  <c r="K52" i="15"/>
  <c r="K53" i="15" s="1"/>
  <c r="J52" i="15"/>
  <c r="J53" i="15" s="1"/>
  <c r="I52" i="15"/>
  <c r="I53" i="15" s="1"/>
  <c r="I54" i="15" s="1"/>
  <c r="I56" i="15" s="1"/>
  <c r="I57" i="15" s="1"/>
  <c r="H52" i="15"/>
  <c r="H53" i="15" s="1"/>
  <c r="H54" i="15" s="1"/>
  <c r="H56" i="15" s="1"/>
  <c r="H57" i="15" s="1"/>
  <c r="G52" i="15"/>
  <c r="G53" i="15" s="1"/>
  <c r="G54" i="15" s="1"/>
  <c r="G56" i="15" s="1"/>
  <c r="G57" i="15" s="1"/>
  <c r="D51" i="15"/>
  <c r="Z51" i="15" s="1"/>
  <c r="Q14" i="28"/>
  <c r="J56" i="20"/>
  <c r="J57" i="20" s="1"/>
  <c r="L56" i="20"/>
  <c r="M56" i="20"/>
  <c r="AI29" i="20"/>
  <c r="AN20" i="20"/>
  <c r="AD20" i="20"/>
  <c r="Z20" i="20"/>
  <c r="K19" i="20"/>
  <c r="F19" i="20"/>
  <c r="AD61" i="20"/>
  <c r="AB61" i="20"/>
  <c r="L57" i="20"/>
  <c r="K54" i="20"/>
  <c r="M54" i="20" s="1"/>
  <c r="D52" i="20"/>
  <c r="Z52" i="20" s="1"/>
  <c r="R52" i="20"/>
  <c r="R53" i="20" s="1"/>
  <c r="R54" i="20" s="1"/>
  <c r="R56" i="20" s="1"/>
  <c r="Q52" i="20"/>
  <c r="Q53" i="20" s="1"/>
  <c r="Q54" i="20" s="1"/>
  <c r="Q56" i="20" s="1"/>
  <c r="P52" i="20"/>
  <c r="P53" i="20" s="1"/>
  <c r="O52" i="20"/>
  <c r="O53" i="20" s="1"/>
  <c r="K52" i="20"/>
  <c r="K53" i="20" s="1"/>
  <c r="J52" i="20"/>
  <c r="J53" i="20" s="1"/>
  <c r="I52" i="20"/>
  <c r="I53" i="20" s="1"/>
  <c r="I54" i="20" s="1"/>
  <c r="H52" i="20"/>
  <c r="H53" i="20" s="1"/>
  <c r="H54" i="20" s="1"/>
  <c r="H56" i="20" s="1"/>
  <c r="G52" i="20"/>
  <c r="G53" i="20" s="1"/>
  <c r="G54" i="20" s="1"/>
  <c r="D51" i="20"/>
  <c r="Z51" i="20" s="1"/>
  <c r="Q15" i="28"/>
  <c r="G52" i="19"/>
  <c r="G53" i="19" s="1"/>
  <c r="G54" i="19" s="1"/>
  <c r="G55" i="19" s="1"/>
  <c r="G56" i="19" s="1"/>
  <c r="G57" i="19" s="1"/>
  <c r="H52" i="19"/>
  <c r="H53" i="19" s="1"/>
  <c r="H54" i="19" s="1"/>
  <c r="H55" i="19" s="1"/>
  <c r="H56" i="19" s="1"/>
  <c r="H57" i="19" s="1"/>
  <c r="I52" i="19"/>
  <c r="I53" i="19" s="1"/>
  <c r="I54" i="19" s="1"/>
  <c r="I55" i="19" s="1"/>
  <c r="I56" i="19" s="1"/>
  <c r="I57" i="19" s="1"/>
  <c r="J52" i="19"/>
  <c r="J53" i="19" s="1"/>
  <c r="K52" i="19"/>
  <c r="K53" i="19" s="1"/>
  <c r="O52" i="19"/>
  <c r="O53" i="19" s="1"/>
  <c r="P52" i="19"/>
  <c r="P53" i="19" s="1"/>
  <c r="Q52" i="19"/>
  <c r="Q53" i="19" s="1"/>
  <c r="Q54" i="19" s="1"/>
  <c r="Q55" i="19" s="1"/>
  <c r="Q56" i="19" s="1"/>
  <c r="Q57" i="19" s="1"/>
  <c r="R52" i="19"/>
  <c r="R53" i="19" s="1"/>
  <c r="R54" i="19" s="1"/>
  <c r="R55" i="19" s="1"/>
  <c r="R56" i="19" s="1"/>
  <c r="R57" i="19" s="1"/>
  <c r="S52" i="19"/>
  <c r="S53" i="19" s="1"/>
  <c r="S54" i="19" s="1"/>
  <c r="S55" i="19" s="1"/>
  <c r="S56" i="19" s="1"/>
  <c r="S57" i="19" s="1"/>
  <c r="K54" i="19"/>
  <c r="M54" i="19" s="1"/>
  <c r="M55" i="19" s="1"/>
  <c r="M56" i="19" s="1"/>
  <c r="M57" i="19" s="1"/>
  <c r="J55" i="19"/>
  <c r="J56" i="19" s="1"/>
  <c r="J57" i="19" s="1"/>
  <c r="L55" i="19"/>
  <c r="L56" i="19" s="1"/>
  <c r="L57" i="19" s="1"/>
  <c r="K56" i="20" l="1"/>
  <c r="M54" i="17"/>
  <c r="M56" i="17" s="1"/>
  <c r="M57" i="17" s="1"/>
  <c r="AF52" i="8"/>
  <c r="AH52" i="8"/>
  <c r="AF52" i="22"/>
  <c r="AH52" i="22"/>
  <c r="AH52" i="21"/>
  <c r="AF52" i="21"/>
  <c r="B13" i="8"/>
  <c r="B13" i="22"/>
  <c r="AH52" i="15"/>
  <c r="AF52" i="15"/>
  <c r="B13" i="20"/>
  <c r="B13" i="21"/>
  <c r="AF52" i="20"/>
  <c r="AH52" i="20"/>
  <c r="AH52" i="17"/>
  <c r="AF52" i="17"/>
  <c r="G52" i="16"/>
  <c r="G54" i="16" s="1"/>
  <c r="G55" i="16" s="1"/>
  <c r="G56" i="16" s="1"/>
  <c r="G57" i="16" s="1"/>
  <c r="H54" i="22"/>
  <c r="H56" i="22" s="1"/>
  <c r="H57" i="22" s="1"/>
  <c r="S62" i="16"/>
  <c r="E52" i="21"/>
  <c r="F52" i="21" s="1"/>
  <c r="R54" i="22"/>
  <c r="R56" i="22" s="1"/>
  <c r="R57" i="22" s="1"/>
  <c r="H52" i="16"/>
  <c r="H54" i="16" s="1"/>
  <c r="H55" i="16" s="1"/>
  <c r="H56" i="16" s="1"/>
  <c r="H57" i="16" s="1"/>
  <c r="S54" i="22"/>
  <c r="S56" i="22" s="1"/>
  <c r="S57" i="22" s="1"/>
  <c r="G57" i="9"/>
  <c r="G59" i="9" s="1"/>
  <c r="G61" i="9" s="1"/>
  <c r="D9" i="28" s="1"/>
  <c r="H57" i="9"/>
  <c r="H59" i="9" s="1"/>
  <c r="H61" i="9" s="1"/>
  <c r="E9" i="28" s="1"/>
  <c r="B13" i="9"/>
  <c r="K57" i="9"/>
  <c r="K59" i="9" s="1"/>
  <c r="K61" i="9" s="1"/>
  <c r="H9" i="28" s="1"/>
  <c r="K57" i="16"/>
  <c r="B13" i="16"/>
  <c r="E52" i="17"/>
  <c r="E54" i="17" s="1"/>
  <c r="I56" i="22"/>
  <c r="I57" i="22" s="1"/>
  <c r="G56" i="22"/>
  <c r="G57" i="22" s="1"/>
  <c r="Q52" i="22"/>
  <c r="M54" i="22"/>
  <c r="M56" i="22" s="1"/>
  <c r="M57" i="22" s="1"/>
  <c r="E52" i="22"/>
  <c r="B13" i="15"/>
  <c r="K56" i="15"/>
  <c r="K57" i="15" s="1"/>
  <c r="G56" i="20"/>
  <c r="G57" i="20" s="1"/>
  <c r="I56" i="20"/>
  <c r="I57" i="20" s="1"/>
  <c r="M57" i="20"/>
  <c r="K55" i="19"/>
  <c r="K56" i="19" s="1"/>
  <c r="K57" i="19" s="1"/>
  <c r="K57" i="21"/>
  <c r="I57" i="9"/>
  <c r="I59" i="9" s="1"/>
  <c r="I61" i="9" s="1"/>
  <c r="F9" i="28" s="1"/>
  <c r="Q57" i="9"/>
  <c r="Q59" i="9" s="1"/>
  <c r="Q61" i="9" s="1"/>
  <c r="N9" i="28" s="1"/>
  <c r="R57" i="9"/>
  <c r="R59" i="9" s="1"/>
  <c r="R61" i="9" s="1"/>
  <c r="O9" i="28" s="1"/>
  <c r="S57" i="9"/>
  <c r="S59" i="9" s="1"/>
  <c r="S61" i="9" s="1"/>
  <c r="P9" i="28" s="1"/>
  <c r="R57" i="16"/>
  <c r="Q57" i="16"/>
  <c r="S57" i="16"/>
  <c r="H57" i="21"/>
  <c r="R57" i="21"/>
  <c r="Q57" i="21"/>
  <c r="S57" i="21"/>
  <c r="G57" i="21"/>
  <c r="I57" i="21"/>
  <c r="L57" i="21"/>
  <c r="M54" i="8"/>
  <c r="M56" i="8" s="1"/>
  <c r="M57" i="8" s="1"/>
  <c r="M59" i="8" s="1"/>
  <c r="M61" i="8" s="1"/>
  <c r="J12" i="28" s="1"/>
  <c r="E52" i="8"/>
  <c r="E52" i="15"/>
  <c r="F52" i="15" s="1"/>
  <c r="H57" i="20"/>
  <c r="R57" i="20"/>
  <c r="Q57" i="20"/>
  <c r="K57" i="20"/>
  <c r="S52" i="20"/>
  <c r="S53" i="20" s="1"/>
  <c r="S54" i="20" s="1"/>
  <c r="E52" i="20"/>
  <c r="D54" i="21" l="1"/>
  <c r="Z54" i="21" s="1"/>
  <c r="E54" i="21"/>
  <c r="F54" i="21" s="1"/>
  <c r="F52" i="22"/>
  <c r="E54" i="22"/>
  <c r="Q54" i="22"/>
  <c r="Q56" i="22" s="1"/>
  <c r="Q57" i="22" s="1"/>
  <c r="E56" i="17"/>
  <c r="F56" i="17" s="1"/>
  <c r="F52" i="17"/>
  <c r="D53" i="15"/>
  <c r="Z53" i="15" s="1"/>
  <c r="S56" i="20"/>
  <c r="S57" i="20" s="1"/>
  <c r="I57" i="16"/>
  <c r="E53" i="8"/>
  <c r="F53" i="8" s="1"/>
  <c r="F52" i="8"/>
  <c r="E53" i="15"/>
  <c r="F52" i="20"/>
  <c r="E53" i="20"/>
  <c r="F53" i="20" s="1"/>
  <c r="E55" i="21" l="1"/>
  <c r="F55" i="21" s="1"/>
  <c r="AH53" i="15"/>
  <c r="AF53" i="15"/>
  <c r="AF54" i="21"/>
  <c r="AH54" i="21"/>
  <c r="D55" i="21"/>
  <c r="Z55" i="21" s="1"/>
  <c r="E57" i="17"/>
  <c r="F54" i="22"/>
  <c r="D54" i="22"/>
  <c r="Z54" i="22" s="1"/>
  <c r="D54" i="17"/>
  <c r="Z54" i="17" s="1"/>
  <c r="F54" i="17"/>
  <c r="F62" i="17" s="1"/>
  <c r="D53" i="8"/>
  <c r="Z53" i="8" s="1"/>
  <c r="E54" i="8"/>
  <c r="F54" i="8" s="1"/>
  <c r="E54" i="15"/>
  <c r="F53" i="15"/>
  <c r="E54" i="20"/>
  <c r="F54" i="20" s="1"/>
  <c r="D53" i="20"/>
  <c r="Z53" i="20" s="1"/>
  <c r="E56" i="21" l="1"/>
  <c r="F56" i="21" s="1"/>
  <c r="AF53" i="8"/>
  <c r="AH53" i="8"/>
  <c r="AF55" i="21"/>
  <c r="AH55" i="21"/>
  <c r="AH53" i="20"/>
  <c r="AF53" i="20"/>
  <c r="AH54" i="22"/>
  <c r="AF54" i="22"/>
  <c r="D56" i="21"/>
  <c r="Z56" i="21" s="1"/>
  <c r="AH54" i="17"/>
  <c r="AF54" i="17"/>
  <c r="D56" i="17"/>
  <c r="Z56" i="17" s="1"/>
  <c r="E58" i="17"/>
  <c r="F58" i="17" s="1"/>
  <c r="F62" i="22"/>
  <c r="E56" i="22"/>
  <c r="F56" i="22" s="1"/>
  <c r="D56" i="22"/>
  <c r="Z56" i="22" s="1"/>
  <c r="F62" i="8"/>
  <c r="E56" i="15"/>
  <c r="F56" i="15" s="1"/>
  <c r="F54" i="15"/>
  <c r="E56" i="20"/>
  <c r="F56" i="20" s="1"/>
  <c r="F62" i="20"/>
  <c r="F62" i="9"/>
  <c r="F62" i="21"/>
  <c r="S62" i="21" s="1"/>
  <c r="E56" i="8"/>
  <c r="D54" i="8"/>
  <c r="Z54" i="8" s="1"/>
  <c r="D54" i="15"/>
  <c r="Z54" i="15" s="1"/>
  <c r="D54" i="20"/>
  <c r="Z54" i="20" s="1"/>
  <c r="AH54" i="8" l="1"/>
  <c r="AF54" i="8"/>
  <c r="D56" i="20"/>
  <c r="Z56" i="20" s="1"/>
  <c r="AF54" i="20"/>
  <c r="AH54" i="20"/>
  <c r="AF54" i="15"/>
  <c r="AH54" i="15"/>
  <c r="AH56" i="22"/>
  <c r="AF56" i="22"/>
  <c r="AF56" i="21"/>
  <c r="AH56" i="21"/>
  <c r="AH56" i="17"/>
  <c r="AF56" i="17"/>
  <c r="D60" i="17"/>
  <c r="Z60" i="17" s="1"/>
  <c r="H62" i="8"/>
  <c r="J62" i="8"/>
  <c r="G62" i="8"/>
  <c r="H62" i="20"/>
  <c r="S62" i="8"/>
  <c r="K62" i="20"/>
  <c r="I62" i="20"/>
  <c r="R62" i="8"/>
  <c r="G62" i="20"/>
  <c r="Q62" i="9"/>
  <c r="S62" i="9"/>
  <c r="D57" i="17"/>
  <c r="Z57" i="17" s="1"/>
  <c r="I62" i="8"/>
  <c r="Q62" i="16"/>
  <c r="H62" i="16"/>
  <c r="I62" i="16"/>
  <c r="R62" i="16"/>
  <c r="J62" i="16"/>
  <c r="G62" i="16"/>
  <c r="K62" i="16"/>
  <c r="K62" i="9"/>
  <c r="R62" i="9"/>
  <c r="E57" i="16"/>
  <c r="D57" i="22"/>
  <c r="Z57" i="22" s="1"/>
  <c r="E57" i="22"/>
  <c r="E58" i="22" s="1"/>
  <c r="F58" i="22" s="1"/>
  <c r="Q62" i="8"/>
  <c r="K62" i="8"/>
  <c r="E57" i="8"/>
  <c r="E57" i="15"/>
  <c r="D56" i="15"/>
  <c r="Z56" i="15" s="1"/>
  <c r="F62" i="15"/>
  <c r="J62" i="20"/>
  <c r="S62" i="20"/>
  <c r="Q62" i="20"/>
  <c r="R62" i="20"/>
  <c r="G62" i="9"/>
  <c r="H62" i="9"/>
  <c r="I62" i="9"/>
  <c r="E57" i="9"/>
  <c r="J62" i="9"/>
  <c r="D57" i="21"/>
  <c r="Z57" i="21" s="1"/>
  <c r="J62" i="21"/>
  <c r="R62" i="21"/>
  <c r="I62" i="21"/>
  <c r="Q62" i="21"/>
  <c r="K62" i="21"/>
  <c r="G62" i="21"/>
  <c r="H62" i="21"/>
  <c r="E57" i="21"/>
  <c r="E58" i="21" s="1"/>
  <c r="F58" i="21" s="1"/>
  <c r="D56" i="8"/>
  <c r="Z56" i="8" s="1"/>
  <c r="F56" i="8"/>
  <c r="AF57" i="21" l="1"/>
  <c r="AH57" i="21"/>
  <c r="AF56" i="20"/>
  <c r="AH56" i="20"/>
  <c r="AF56" i="8"/>
  <c r="AH56" i="8"/>
  <c r="AF57" i="22"/>
  <c r="AH57" i="22"/>
  <c r="AF56" i="15"/>
  <c r="AH56" i="15"/>
  <c r="AF57" i="17"/>
  <c r="AH57" i="17"/>
  <c r="E58" i="15"/>
  <c r="F58" i="15" s="1"/>
  <c r="E60" i="17"/>
  <c r="AL6" i="17"/>
  <c r="D57" i="8"/>
  <c r="Z57" i="8" s="1"/>
  <c r="K62" i="15"/>
  <c r="R62" i="15"/>
  <c r="D58" i="17"/>
  <c r="Z58" i="17" s="1"/>
  <c r="D57" i="16"/>
  <c r="Z57" i="16" s="1"/>
  <c r="D57" i="9"/>
  <c r="Z57" i="9" s="1"/>
  <c r="E58" i="16"/>
  <c r="F58" i="16" s="1"/>
  <c r="D58" i="22"/>
  <c r="Z58" i="22" s="1"/>
  <c r="E59" i="22"/>
  <c r="D60" i="22" s="1"/>
  <c r="Z60" i="22" s="1"/>
  <c r="D59" i="22"/>
  <c r="Z59" i="22" s="1"/>
  <c r="F57" i="8"/>
  <c r="I62" i="15"/>
  <c r="H62" i="15"/>
  <c r="G62" i="15"/>
  <c r="D57" i="15"/>
  <c r="Z57" i="15" s="1"/>
  <c r="S62" i="15"/>
  <c r="J62" i="15"/>
  <c r="Q62" i="15"/>
  <c r="F57" i="9"/>
  <c r="D59" i="21"/>
  <c r="Z59" i="21" s="1"/>
  <c r="E59" i="21"/>
  <c r="D60" i="21" s="1"/>
  <c r="Z60" i="21" s="1"/>
  <c r="D58" i="21"/>
  <c r="Z58" i="21" s="1"/>
  <c r="E57" i="20"/>
  <c r="E58" i="20" s="1"/>
  <c r="F58" i="20" s="1"/>
  <c r="AH57" i="15" l="1"/>
  <c r="AF57" i="15"/>
  <c r="AH59" i="22"/>
  <c r="AF59" i="22"/>
  <c r="AF57" i="8"/>
  <c r="AH57" i="8"/>
  <c r="R58" i="22"/>
  <c r="R59" i="22" s="1"/>
  <c r="R61" i="22" s="1"/>
  <c r="O8" i="28" s="1"/>
  <c r="AF58" i="22"/>
  <c r="AH58" i="22"/>
  <c r="AH57" i="9"/>
  <c r="AF57" i="9"/>
  <c r="R58" i="21"/>
  <c r="R59" i="21" s="1"/>
  <c r="R61" i="21" s="1"/>
  <c r="O11" i="28" s="1"/>
  <c r="AF58" i="21"/>
  <c r="AH58" i="21"/>
  <c r="AF57" i="16"/>
  <c r="AH57" i="16"/>
  <c r="AF59" i="21"/>
  <c r="AH59" i="21"/>
  <c r="R58" i="17"/>
  <c r="R61" i="17" s="1"/>
  <c r="O7" i="28" s="1"/>
  <c r="AH58" i="17"/>
  <c r="AH61" i="17" s="1"/>
  <c r="T7" i="28" s="1"/>
  <c r="Z61" i="17"/>
  <c r="R7" i="28" s="1"/>
  <c r="AF58" i="17"/>
  <c r="AF61" i="17" s="1"/>
  <c r="S7" i="28" s="1"/>
  <c r="D60" i="15"/>
  <c r="Z60" i="15" s="1"/>
  <c r="F60" i="17"/>
  <c r="E61" i="17"/>
  <c r="E65" i="17" s="1"/>
  <c r="C7" i="28" s="1"/>
  <c r="D60" i="16"/>
  <c r="Z60" i="16" s="1"/>
  <c r="AN6" i="22"/>
  <c r="E60" i="22"/>
  <c r="F60" i="22" s="1"/>
  <c r="AN6" i="21"/>
  <c r="E60" i="21"/>
  <c r="F60" i="21" s="1"/>
  <c r="D59" i="8"/>
  <c r="Z59" i="8" s="1"/>
  <c r="L58" i="17"/>
  <c r="L61" i="17" s="1"/>
  <c r="G58" i="17"/>
  <c r="G61" i="17" s="1"/>
  <c r="Q58" i="17"/>
  <c r="Q61" i="17" s="1"/>
  <c r="I58" i="17"/>
  <c r="I61" i="17" s="1"/>
  <c r="F7" i="28" s="1"/>
  <c r="K58" i="17"/>
  <c r="K61" i="17" s="1"/>
  <c r="H7" i="28" s="1"/>
  <c r="D59" i="9"/>
  <c r="Z59" i="9" s="1"/>
  <c r="D58" i="16"/>
  <c r="Z58" i="16" s="1"/>
  <c r="J58" i="17"/>
  <c r="J61" i="17" s="1"/>
  <c r="H58" i="17"/>
  <c r="H61" i="17" s="1"/>
  <c r="E7" i="28" s="1"/>
  <c r="M58" i="17"/>
  <c r="M61" i="17" s="1"/>
  <c r="S58" i="17"/>
  <c r="S61" i="17" s="1"/>
  <c r="H58" i="22"/>
  <c r="H59" i="22" s="1"/>
  <c r="H61" i="22" s="1"/>
  <c r="E8" i="28" s="1"/>
  <c r="I58" i="22"/>
  <c r="I59" i="22" s="1"/>
  <c r="I61" i="22" s="1"/>
  <c r="F8" i="28" s="1"/>
  <c r="L58" i="22"/>
  <c r="L59" i="22" s="1"/>
  <c r="L61" i="22" s="1"/>
  <c r="I8" i="28" s="1"/>
  <c r="Q58" i="22"/>
  <c r="Q59" i="22" s="1"/>
  <c r="Q61" i="22" s="1"/>
  <c r="N8" i="28" s="1"/>
  <c r="M58" i="22"/>
  <c r="M59" i="22" s="1"/>
  <c r="M61" i="22" s="1"/>
  <c r="J8" i="28" s="1"/>
  <c r="S58" i="22"/>
  <c r="S59" i="22" s="1"/>
  <c r="S61" i="22" s="1"/>
  <c r="P8" i="28" s="1"/>
  <c r="G58" i="22"/>
  <c r="G59" i="22" s="1"/>
  <c r="G61" i="22" s="1"/>
  <c r="D8" i="28" s="1"/>
  <c r="F59" i="22"/>
  <c r="J58" i="22"/>
  <c r="J59" i="22" s="1"/>
  <c r="J61" i="22" s="1"/>
  <c r="G8" i="28" s="1"/>
  <c r="K58" i="22"/>
  <c r="K59" i="22" s="1"/>
  <c r="K61" i="22" s="1"/>
  <c r="H8" i="28" s="1"/>
  <c r="D58" i="15"/>
  <c r="Z58" i="15" s="1"/>
  <c r="J58" i="21"/>
  <c r="J59" i="21" s="1"/>
  <c r="J61" i="21" s="1"/>
  <c r="G11" i="28" s="1"/>
  <c r="H58" i="21"/>
  <c r="H59" i="21" s="1"/>
  <c r="H61" i="21" s="1"/>
  <c r="E11" i="28" s="1"/>
  <c r="K58" i="21"/>
  <c r="K59" i="21" s="1"/>
  <c r="K61" i="21" s="1"/>
  <c r="H11" i="28" s="1"/>
  <c r="F59" i="21"/>
  <c r="M58" i="21"/>
  <c r="M59" i="21" s="1"/>
  <c r="M61" i="21" s="1"/>
  <c r="J11" i="28" s="1"/>
  <c r="G58" i="21"/>
  <c r="G59" i="21" s="1"/>
  <c r="G61" i="21" s="1"/>
  <c r="D11" i="28" s="1"/>
  <c r="I58" i="21"/>
  <c r="I59" i="21" s="1"/>
  <c r="I61" i="21" s="1"/>
  <c r="F11" i="28" s="1"/>
  <c r="S58" i="21"/>
  <c r="S59" i="21" s="1"/>
  <c r="S61" i="21" s="1"/>
  <c r="P11" i="28" s="1"/>
  <c r="Q58" i="21"/>
  <c r="Q59" i="21" s="1"/>
  <c r="Q61" i="21" s="1"/>
  <c r="N11" i="28" s="1"/>
  <c r="L58" i="21"/>
  <c r="L59" i="21" s="1"/>
  <c r="L61" i="21" s="1"/>
  <c r="I11" i="28" s="1"/>
  <c r="E59" i="20"/>
  <c r="D60" i="20" s="1"/>
  <c r="Z60" i="20" s="1"/>
  <c r="D59" i="20"/>
  <c r="Z59" i="20" s="1"/>
  <c r="D57" i="20"/>
  <c r="Z57" i="20" s="1"/>
  <c r="AF59" i="8" l="1"/>
  <c r="AF61" i="8" s="1"/>
  <c r="S12" i="28" s="1"/>
  <c r="AH59" i="8"/>
  <c r="AH61" i="8" s="1"/>
  <c r="T12" i="28" s="1"/>
  <c r="AF57" i="20"/>
  <c r="AH57" i="20"/>
  <c r="AH58" i="16"/>
  <c r="AH61" i="16" s="1"/>
  <c r="T10" i="28" s="1"/>
  <c r="AF58" i="16"/>
  <c r="AF61" i="16" s="1"/>
  <c r="S10" i="28" s="1"/>
  <c r="AF59" i="20"/>
  <c r="AH59" i="20"/>
  <c r="AF59" i="9"/>
  <c r="AF61" i="9" s="1"/>
  <c r="S9" i="28" s="1"/>
  <c r="AH59" i="9"/>
  <c r="AH61" i="9" s="1"/>
  <c r="T9" i="28" s="1"/>
  <c r="AF58" i="15"/>
  <c r="AF61" i="15" s="1"/>
  <c r="S13" i="28" s="1"/>
  <c r="AH58" i="15"/>
  <c r="AH61" i="15" s="1"/>
  <c r="T13" i="28" s="1"/>
  <c r="Z61" i="15"/>
  <c r="R13" i="28" s="1"/>
  <c r="E61" i="21"/>
  <c r="E65" i="21" s="1"/>
  <c r="C11" i="28" s="1"/>
  <c r="E61" i="22"/>
  <c r="E65" i="22" s="1"/>
  <c r="C8" i="28" s="1"/>
  <c r="E60" i="15"/>
  <c r="E61" i="15" s="1"/>
  <c r="E65" i="15" s="1"/>
  <c r="C13" i="28" s="1"/>
  <c r="AL6" i="15"/>
  <c r="E59" i="8"/>
  <c r="F59" i="8" s="1"/>
  <c r="AN6" i="20"/>
  <c r="E60" i="20"/>
  <c r="F60" i="20" s="1"/>
  <c r="AL6" i="16"/>
  <c r="E60" i="16"/>
  <c r="F64" i="17"/>
  <c r="F63" i="17"/>
  <c r="R63" i="17" s="1"/>
  <c r="D7" i="28"/>
  <c r="I7" i="28"/>
  <c r="E59" i="9"/>
  <c r="N7" i="28"/>
  <c r="G7" i="28"/>
  <c r="G58" i="15"/>
  <c r="G61" i="15" s="1"/>
  <c r="G58" i="16"/>
  <c r="G61" i="16" s="1"/>
  <c r="D10" i="28" s="1"/>
  <c r="Q58" i="16"/>
  <c r="Q61" i="16" s="1"/>
  <c r="N10" i="28" s="1"/>
  <c r="S58" i="16"/>
  <c r="S61" i="16" s="1"/>
  <c r="P10" i="28" s="1"/>
  <c r="L58" i="16"/>
  <c r="L61" i="16" s="1"/>
  <c r="I10" i="28" s="1"/>
  <c r="I58" i="16"/>
  <c r="I61" i="16" s="1"/>
  <c r="F10" i="28" s="1"/>
  <c r="K58" i="16"/>
  <c r="K61" i="16" s="1"/>
  <c r="H10" i="28" s="1"/>
  <c r="R58" i="16"/>
  <c r="R61" i="16" s="1"/>
  <c r="O10" i="28" s="1"/>
  <c r="M58" i="16"/>
  <c r="M61" i="16" s="1"/>
  <c r="J10" i="28" s="1"/>
  <c r="H58" i="16"/>
  <c r="H61" i="16" s="1"/>
  <c r="E10" i="28" s="1"/>
  <c r="J58" i="16"/>
  <c r="J61" i="16" s="1"/>
  <c r="G10" i="28" s="1"/>
  <c r="S58" i="15"/>
  <c r="S61" i="15" s="1"/>
  <c r="P7" i="28"/>
  <c r="J7" i="28"/>
  <c r="J58" i="15"/>
  <c r="J61" i="15" s="1"/>
  <c r="G13" i="28" s="1"/>
  <c r="L58" i="15"/>
  <c r="L61" i="15" s="1"/>
  <c r="H58" i="15"/>
  <c r="H61" i="15" s="1"/>
  <c r="R58" i="15"/>
  <c r="R61" i="15" s="1"/>
  <c r="Q58" i="15"/>
  <c r="Q61" i="15" s="1"/>
  <c r="K58" i="15"/>
  <c r="K61" i="15" s="1"/>
  <c r="I58" i="15"/>
  <c r="I61" i="15" s="1"/>
  <c r="Z61" i="22"/>
  <c r="R8" i="28" s="1"/>
  <c r="AF61" i="22"/>
  <c r="S8" i="28" s="1"/>
  <c r="AH61" i="22"/>
  <c r="T8" i="28" s="1"/>
  <c r="F64" i="22"/>
  <c r="F63" i="22"/>
  <c r="M58" i="15"/>
  <c r="M61" i="15" s="1"/>
  <c r="AH61" i="21"/>
  <c r="T11" i="28" s="1"/>
  <c r="Z61" i="21"/>
  <c r="R11" i="28" s="1"/>
  <c r="AF61" i="21"/>
  <c r="S11" i="28" s="1"/>
  <c r="F64" i="21"/>
  <c r="F63" i="21"/>
  <c r="F59" i="20"/>
  <c r="D58" i="20"/>
  <c r="Z58" i="20" s="1"/>
  <c r="I63" i="21" l="1"/>
  <c r="I64" i="21" s="1"/>
  <c r="J58" i="20"/>
  <c r="J59" i="20" s="1"/>
  <c r="J61" i="20" s="1"/>
  <c r="G14" i="28" s="1"/>
  <c r="AH58" i="20"/>
  <c r="AH61" i="20" s="1"/>
  <c r="T14" i="28" s="1"/>
  <c r="AF58" i="20"/>
  <c r="AF61" i="20" s="1"/>
  <c r="S14" i="28" s="1"/>
  <c r="Q63" i="22"/>
  <c r="Q64" i="22" s="1"/>
  <c r="F60" i="15"/>
  <c r="F64" i="15" s="1"/>
  <c r="H63" i="17"/>
  <c r="H64" i="17" s="1"/>
  <c r="M63" i="17"/>
  <c r="M64" i="17" s="1"/>
  <c r="K63" i="17"/>
  <c r="K64" i="17" s="1"/>
  <c r="I63" i="17"/>
  <c r="I64" i="17" s="1"/>
  <c r="J63" i="17"/>
  <c r="J64" i="17" s="1"/>
  <c r="S63" i="17"/>
  <c r="S64" i="17" s="1"/>
  <c r="G63" i="17"/>
  <c r="G64" i="17" s="1"/>
  <c r="D60" i="8"/>
  <c r="Z60" i="8" s="1"/>
  <c r="F63" i="20"/>
  <c r="E61" i="20"/>
  <c r="E65" i="20" s="1"/>
  <c r="C14" i="28" s="1"/>
  <c r="Z61" i="16"/>
  <c r="R10" i="28" s="1"/>
  <c r="R64" i="17"/>
  <c r="F60" i="16"/>
  <c r="E61" i="16"/>
  <c r="E65" i="16" s="1"/>
  <c r="C10" i="28" s="1"/>
  <c r="L63" i="17"/>
  <c r="L64" i="17" s="1"/>
  <c r="Q63" i="17"/>
  <c r="Q64" i="17" s="1"/>
  <c r="F59" i="9"/>
  <c r="D60" i="9"/>
  <c r="Z60" i="9" s="1"/>
  <c r="D13" i="28"/>
  <c r="H63" i="22"/>
  <c r="H64" i="22" s="1"/>
  <c r="F13" i="28"/>
  <c r="I13" i="28"/>
  <c r="P13" i="28"/>
  <c r="H13" i="28"/>
  <c r="E13" i="28"/>
  <c r="S63" i="22"/>
  <c r="S64" i="22" s="1"/>
  <c r="L58" i="20"/>
  <c r="L59" i="20" s="1"/>
  <c r="L61" i="20" s="1"/>
  <c r="I14" i="28" s="1"/>
  <c r="N13" i="28"/>
  <c r="O13" i="28"/>
  <c r="J63" i="22"/>
  <c r="J64" i="22" s="1"/>
  <c r="R63" i="22"/>
  <c r="R64" i="22" s="1"/>
  <c r="K63" i="22"/>
  <c r="K64" i="22" s="1"/>
  <c r="G63" i="22"/>
  <c r="G64" i="22" s="1"/>
  <c r="L63" i="22"/>
  <c r="L64" i="22" s="1"/>
  <c r="M63" i="22"/>
  <c r="M64" i="22" s="1"/>
  <c r="I63" i="22"/>
  <c r="I64" i="22" s="1"/>
  <c r="J13" i="28"/>
  <c r="M58" i="20"/>
  <c r="M59" i="20" s="1"/>
  <c r="M61" i="20" s="1"/>
  <c r="J14" i="28" s="1"/>
  <c r="Q58" i="20"/>
  <c r="Q59" i="20" s="1"/>
  <c r="Q61" i="20" s="1"/>
  <c r="N14" i="28" s="1"/>
  <c r="H58" i="20"/>
  <c r="H59" i="20" s="1"/>
  <c r="H61" i="20" s="1"/>
  <c r="E14" i="28" s="1"/>
  <c r="I58" i="20"/>
  <c r="I59" i="20" s="1"/>
  <c r="I61" i="20" s="1"/>
  <c r="F14" i="28" s="1"/>
  <c r="G63" i="21"/>
  <c r="G64" i="21" s="1"/>
  <c r="H63" i="21"/>
  <c r="H64" i="21" s="1"/>
  <c r="L63" i="21"/>
  <c r="K63" i="21"/>
  <c r="K64" i="21" s="1"/>
  <c r="J63" i="21"/>
  <c r="J64" i="21" s="1"/>
  <c r="S63" i="21"/>
  <c r="S64" i="21" s="1"/>
  <c r="M63" i="21"/>
  <c r="Q63" i="21"/>
  <c r="Q64" i="21" s="1"/>
  <c r="R63" i="21"/>
  <c r="R64" i="21" s="1"/>
  <c r="K58" i="20"/>
  <c r="K59" i="20" s="1"/>
  <c r="K61" i="20" s="1"/>
  <c r="H14" i="28" s="1"/>
  <c r="G58" i="20"/>
  <c r="G59" i="20" s="1"/>
  <c r="G61" i="20" s="1"/>
  <c r="D14" i="28" s="1"/>
  <c r="R58" i="20"/>
  <c r="R59" i="20" s="1"/>
  <c r="R61" i="20" s="1"/>
  <c r="O14" i="28" s="1"/>
  <c r="S58" i="20"/>
  <c r="S59" i="20" s="1"/>
  <c r="S61" i="20" s="1"/>
  <c r="P14" i="28" s="1"/>
  <c r="Z61" i="20"/>
  <c r="R14" i="28" s="1"/>
  <c r="F64" i="20"/>
  <c r="F63" i="15" l="1"/>
  <c r="H63" i="15" s="1"/>
  <c r="H64" i="15" s="1"/>
  <c r="AI6" i="8"/>
  <c r="Z61" i="8"/>
  <c r="R12" i="28" s="1"/>
  <c r="J63" i="20"/>
  <c r="J64" i="20" s="1"/>
  <c r="E60" i="8"/>
  <c r="E61" i="8" s="1"/>
  <c r="F63" i="16"/>
  <c r="S63" i="16" s="1"/>
  <c r="F64" i="16"/>
  <c r="AI6" i="9"/>
  <c r="Z61" i="9"/>
  <c r="R9" i="28" s="1"/>
  <c r="E60" i="9"/>
  <c r="L63" i="20"/>
  <c r="H63" i="20"/>
  <c r="H64" i="20" s="1"/>
  <c r="Q63" i="20"/>
  <c r="Q64" i="20" s="1"/>
  <c r="I63" i="20"/>
  <c r="I64" i="20" s="1"/>
  <c r="G63" i="20"/>
  <c r="G64" i="20" s="1"/>
  <c r="K63" i="20"/>
  <c r="K64" i="20" s="1"/>
  <c r="S63" i="20"/>
  <c r="S64" i="20" s="1"/>
  <c r="R63" i="20"/>
  <c r="R64" i="20" s="1"/>
  <c r="M63" i="20"/>
  <c r="I63" i="15" l="1"/>
  <c r="I64" i="15" s="1"/>
  <c r="R63" i="15"/>
  <c r="R64" i="15" s="1"/>
  <c r="L63" i="15"/>
  <c r="J63" i="15"/>
  <c r="J64" i="15" s="1"/>
  <c r="K63" i="15"/>
  <c r="K64" i="15" s="1"/>
  <c r="G63" i="15"/>
  <c r="G64" i="15" s="1"/>
  <c r="S63" i="15"/>
  <c r="S64" i="15" s="1"/>
  <c r="M63" i="15"/>
  <c r="Q63" i="15"/>
  <c r="Q64" i="15" s="1"/>
  <c r="F60" i="8"/>
  <c r="F63" i="8" s="1"/>
  <c r="R63" i="8" s="1"/>
  <c r="G63" i="16"/>
  <c r="G64" i="16" s="1"/>
  <c r="M63" i="16"/>
  <c r="Q63" i="16"/>
  <c r="Q64" i="16" s="1"/>
  <c r="S64" i="16"/>
  <c r="L63" i="16"/>
  <c r="F60" i="9"/>
  <c r="E61" i="9"/>
  <c r="E65" i="8"/>
  <c r="C12" i="28" s="1"/>
  <c r="K63" i="16"/>
  <c r="K64" i="16" s="1"/>
  <c r="J63" i="16"/>
  <c r="J64" i="16" s="1"/>
  <c r="H63" i="16"/>
  <c r="H64" i="16" s="1"/>
  <c r="R63" i="16"/>
  <c r="R64" i="16" s="1"/>
  <c r="I63" i="16"/>
  <c r="I64" i="16" s="1"/>
  <c r="F64" i="8" l="1"/>
  <c r="R64" i="8" s="1"/>
  <c r="I63" i="8"/>
  <c r="M63" i="8"/>
  <c r="L63" i="8"/>
  <c r="K63" i="8"/>
  <c r="Q63" i="8"/>
  <c r="H63" i="8"/>
  <c r="G63" i="8"/>
  <c r="S63" i="8"/>
  <c r="E65" i="9"/>
  <c r="C9" i="28" s="1"/>
  <c r="F64" i="9"/>
  <c r="F63" i="9"/>
  <c r="G63" i="9" s="1"/>
  <c r="J63" i="8"/>
  <c r="S64" i="8" l="1"/>
  <c r="Q64" i="8"/>
  <c r="G64" i="8"/>
  <c r="H64" i="8"/>
  <c r="K64" i="8"/>
  <c r="J64" i="8"/>
  <c r="I64" i="8"/>
  <c r="G64" i="9"/>
  <c r="M63" i="9"/>
  <c r="H63" i="9"/>
  <c r="H64" i="9" s="1"/>
  <c r="S63" i="9"/>
  <c r="S64" i="9" s="1"/>
  <c r="Q63" i="9"/>
  <c r="Q64" i="9" s="1"/>
  <c r="R63" i="9"/>
  <c r="R64" i="9" s="1"/>
  <c r="J63" i="9"/>
  <c r="J64" i="9" s="1"/>
  <c r="K63" i="9"/>
  <c r="K64" i="9" s="1"/>
  <c r="I63" i="9"/>
  <c r="I64" i="9" s="1"/>
  <c r="L63" i="9"/>
  <c r="AK20" i="7" l="1"/>
  <c r="AD20" i="7"/>
  <c r="Z20" i="7"/>
  <c r="T19" i="7"/>
  <c r="K19" i="7"/>
  <c r="F19" i="7"/>
  <c r="AD61" i="7"/>
  <c r="AB61" i="7"/>
  <c r="L55" i="7"/>
  <c r="L56" i="7" s="1"/>
  <c r="L57" i="7" s="1"/>
  <c r="L59" i="7" s="1"/>
  <c r="L61" i="7" s="1"/>
  <c r="I15" i="28" s="1"/>
  <c r="J55" i="7"/>
  <c r="J56" i="7" s="1"/>
  <c r="J57" i="7" s="1"/>
  <c r="J59" i="7" s="1"/>
  <c r="J61" i="7" s="1"/>
  <c r="G15" i="28" s="1"/>
  <c r="K54" i="7"/>
  <c r="K55" i="7" s="1"/>
  <c r="K56" i="7" s="1"/>
  <c r="K57" i="7" s="1"/>
  <c r="K59" i="7" s="1"/>
  <c r="K61" i="7" s="1"/>
  <c r="H15" i="28" s="1"/>
  <c r="D52" i="7"/>
  <c r="Z52" i="7" s="1"/>
  <c r="S52" i="7"/>
  <c r="S53" i="7" s="1"/>
  <c r="S54" i="7" s="1"/>
  <c r="S55" i="7" s="1"/>
  <c r="S56" i="7" s="1"/>
  <c r="S57" i="7" s="1"/>
  <c r="S59" i="7" s="1"/>
  <c r="S61" i="7" s="1"/>
  <c r="P15" i="28" s="1"/>
  <c r="R52" i="7"/>
  <c r="R53" i="7" s="1"/>
  <c r="R54" i="7" s="1"/>
  <c r="R55" i="7" s="1"/>
  <c r="R56" i="7" s="1"/>
  <c r="R57" i="7" s="1"/>
  <c r="R59" i="7" s="1"/>
  <c r="R61" i="7" s="1"/>
  <c r="O15" i="28" s="1"/>
  <c r="Q52" i="7"/>
  <c r="Q53" i="7" s="1"/>
  <c r="Q54" i="7" s="1"/>
  <c r="Q55" i="7" s="1"/>
  <c r="Q56" i="7" s="1"/>
  <c r="Q57" i="7" s="1"/>
  <c r="Q59" i="7" s="1"/>
  <c r="Q61" i="7" s="1"/>
  <c r="N15" i="28" s="1"/>
  <c r="P52" i="7"/>
  <c r="P53" i="7" s="1"/>
  <c r="O52" i="7"/>
  <c r="O53" i="7" s="1"/>
  <c r="K52" i="7"/>
  <c r="K53" i="7" s="1"/>
  <c r="J52" i="7"/>
  <c r="J53" i="7" s="1"/>
  <c r="I52" i="7"/>
  <c r="I53" i="7" s="1"/>
  <c r="I54" i="7" s="1"/>
  <c r="I55" i="7" s="1"/>
  <c r="I56" i="7" s="1"/>
  <c r="I57" i="7" s="1"/>
  <c r="I59" i="7" s="1"/>
  <c r="I61" i="7" s="1"/>
  <c r="F15" i="28" s="1"/>
  <c r="H52" i="7"/>
  <c r="H53" i="7" s="1"/>
  <c r="H54" i="7" s="1"/>
  <c r="H55" i="7" s="1"/>
  <c r="H56" i="7" s="1"/>
  <c r="H57" i="7" s="1"/>
  <c r="H59" i="7" s="1"/>
  <c r="H61" i="7" s="1"/>
  <c r="E15" i="28" s="1"/>
  <c r="G52" i="7"/>
  <c r="G53" i="7" s="1"/>
  <c r="G54" i="7" s="1"/>
  <c r="G55" i="7" s="1"/>
  <c r="G56" i="7" s="1"/>
  <c r="G57" i="7" s="1"/>
  <c r="G59" i="7" s="1"/>
  <c r="G61" i="7" s="1"/>
  <c r="D15" i="28" s="1"/>
  <c r="D51" i="7"/>
  <c r="Z51" i="7" s="1"/>
  <c r="Q16" i="28"/>
  <c r="AI29" i="11"/>
  <c r="AD20" i="11"/>
  <c r="Z20" i="11"/>
  <c r="T19" i="11"/>
  <c r="K19" i="11"/>
  <c r="F19" i="11"/>
  <c r="AD61" i="11"/>
  <c r="AB61" i="11"/>
  <c r="L55" i="11"/>
  <c r="L56" i="11" s="1"/>
  <c r="K55" i="11"/>
  <c r="K56" i="11" s="1"/>
  <c r="J55" i="11"/>
  <c r="J56" i="11" s="1"/>
  <c r="M54" i="11"/>
  <c r="M55" i="11" s="1"/>
  <c r="M56" i="11" s="1"/>
  <c r="K54" i="11"/>
  <c r="D52" i="11"/>
  <c r="Z52" i="11" s="1"/>
  <c r="S52" i="11"/>
  <c r="S53" i="11" s="1"/>
  <c r="S54" i="11" s="1"/>
  <c r="S55" i="11" s="1"/>
  <c r="S56" i="11" s="1"/>
  <c r="R52" i="11"/>
  <c r="R53" i="11" s="1"/>
  <c r="R54" i="11" s="1"/>
  <c r="R55" i="11" s="1"/>
  <c r="R56" i="11" s="1"/>
  <c r="R57" i="11" s="1"/>
  <c r="Q52" i="11"/>
  <c r="Q53" i="11" s="1"/>
  <c r="Q54" i="11" s="1"/>
  <c r="Q55" i="11" s="1"/>
  <c r="Q56" i="11" s="1"/>
  <c r="P52" i="11"/>
  <c r="P53" i="11" s="1"/>
  <c r="O52" i="11"/>
  <c r="O53" i="11" s="1"/>
  <c r="K52" i="11"/>
  <c r="K53" i="11" s="1"/>
  <c r="J52" i="11"/>
  <c r="J53" i="11" s="1"/>
  <c r="I52" i="11"/>
  <c r="I53" i="11" s="1"/>
  <c r="I54" i="11" s="1"/>
  <c r="I55" i="11" s="1"/>
  <c r="I56" i="11" s="1"/>
  <c r="H52" i="11"/>
  <c r="H53" i="11" s="1"/>
  <c r="H54" i="11" s="1"/>
  <c r="H55" i="11" s="1"/>
  <c r="H56" i="11" s="1"/>
  <c r="G52" i="11"/>
  <c r="G53" i="11" s="1"/>
  <c r="G54" i="11" s="1"/>
  <c r="G55" i="11" s="1"/>
  <c r="G56" i="11" s="1"/>
  <c r="D51" i="11"/>
  <c r="Z51" i="11" s="1"/>
  <c r="D52" i="27"/>
  <c r="Z52" i="27" s="1"/>
  <c r="D51" i="27"/>
  <c r="Z51" i="27" s="1"/>
  <c r="D52" i="19"/>
  <c r="AD61" i="19"/>
  <c r="AB61" i="19"/>
  <c r="AN20" i="19"/>
  <c r="AI29" i="19"/>
  <c r="AD20" i="19"/>
  <c r="E52" i="7" l="1"/>
  <c r="E53" i="7" s="1"/>
  <c r="E54" i="7" s="1"/>
  <c r="F54" i="7" s="1"/>
  <c r="AF52" i="7"/>
  <c r="AH52" i="7"/>
  <c r="AH52" i="19"/>
  <c r="AF52" i="19"/>
  <c r="Z52" i="19"/>
  <c r="AH52" i="11"/>
  <c r="AF52" i="11"/>
  <c r="AF52" i="27"/>
  <c r="AH52" i="27"/>
  <c r="B13" i="7"/>
  <c r="M57" i="11"/>
  <c r="S57" i="11"/>
  <c r="G57" i="11"/>
  <c r="J57" i="11"/>
  <c r="E52" i="11"/>
  <c r="F52" i="11" s="1"/>
  <c r="D53" i="11" s="1"/>
  <c r="Z53" i="11" s="1"/>
  <c r="K57" i="11"/>
  <c r="H57" i="11"/>
  <c r="L57" i="11"/>
  <c r="Q57" i="11"/>
  <c r="I57" i="11"/>
  <c r="B13" i="11"/>
  <c r="M54" i="7"/>
  <c r="M55" i="7" s="1"/>
  <c r="M56" i="7" s="1"/>
  <c r="M57" i="7" s="1"/>
  <c r="M59" i="7" s="1"/>
  <c r="M61" i="7" s="1"/>
  <c r="J15" i="28" s="1"/>
  <c r="Q17" i="28"/>
  <c r="Q18" i="28"/>
  <c r="F52" i="7" l="1"/>
  <c r="D53" i="7" s="1"/>
  <c r="Z53" i="7" s="1"/>
  <c r="F53" i="7"/>
  <c r="AF53" i="11"/>
  <c r="AH53" i="11"/>
  <c r="E53" i="11"/>
  <c r="E54" i="11" s="1"/>
  <c r="E55" i="7"/>
  <c r="F55" i="7" s="1"/>
  <c r="AF53" i="7" l="1"/>
  <c r="AH53" i="7"/>
  <c r="F53" i="11"/>
  <c r="D54" i="11" s="1"/>
  <c r="Z54" i="11" s="1"/>
  <c r="F62" i="7"/>
  <c r="G62" i="7" s="1"/>
  <c r="D54" i="7"/>
  <c r="Z54" i="7" s="1"/>
  <c r="E56" i="7"/>
  <c r="F56" i="7" s="1"/>
  <c r="E55" i="11"/>
  <c r="F54" i="11"/>
  <c r="L55" i="27"/>
  <c r="L56" i="27" s="1"/>
  <c r="L57" i="27" s="1"/>
  <c r="L58" i="27" s="1"/>
  <c r="J55" i="27"/>
  <c r="J56" i="27" s="1"/>
  <c r="J57" i="27" s="1"/>
  <c r="J58" i="27" s="1"/>
  <c r="K54" i="27"/>
  <c r="R52" i="27"/>
  <c r="R54" i="27" s="1"/>
  <c r="R55" i="27" s="1"/>
  <c r="R56" i="27" s="1"/>
  <c r="Q52" i="27"/>
  <c r="Q54" i="27" s="1"/>
  <c r="Q55" i="27" s="1"/>
  <c r="Q56" i="27" s="1"/>
  <c r="Q57" i="27" s="1"/>
  <c r="Q58" i="27" s="1"/>
  <c r="P52" i="27"/>
  <c r="O52" i="27"/>
  <c r="K52" i="27"/>
  <c r="J52" i="27"/>
  <c r="I52" i="27"/>
  <c r="I54" i="27" s="1"/>
  <c r="I55" i="27" s="1"/>
  <c r="I56" i="27" s="1"/>
  <c r="H52" i="27"/>
  <c r="H54" i="27" s="1"/>
  <c r="H55" i="27" s="1"/>
  <c r="H56" i="27" s="1"/>
  <c r="H57" i="27" s="1"/>
  <c r="G52" i="27"/>
  <c r="G54" i="27" s="1"/>
  <c r="G55" i="27" s="1"/>
  <c r="G56" i="27" s="1"/>
  <c r="G57" i="27" s="1"/>
  <c r="E51" i="27"/>
  <c r="E52" i="27" s="1"/>
  <c r="AN27" i="27"/>
  <c r="AE19" i="27"/>
  <c r="AJ20" i="27"/>
  <c r="Z20" i="27"/>
  <c r="T19" i="27"/>
  <c r="F19" i="27"/>
  <c r="AF54" i="11" l="1"/>
  <c r="AH54" i="11"/>
  <c r="AF54" i="7"/>
  <c r="AH54" i="7"/>
  <c r="Q62" i="7"/>
  <c r="S62" i="7"/>
  <c r="H62" i="7"/>
  <c r="S52" i="27"/>
  <c r="S54" i="27" s="1"/>
  <c r="S55" i="27" s="1"/>
  <c r="S56" i="27" s="1"/>
  <c r="S57" i="27" s="1"/>
  <c r="S58" i="27" s="1"/>
  <c r="H58" i="27"/>
  <c r="G58" i="27"/>
  <c r="J62" i="7"/>
  <c r="R62" i="7"/>
  <c r="K62" i="7"/>
  <c r="I62" i="7"/>
  <c r="D55" i="7"/>
  <c r="Z55" i="7" s="1"/>
  <c r="E57" i="7"/>
  <c r="F57" i="7" s="1"/>
  <c r="E56" i="11"/>
  <c r="F56" i="11" s="1"/>
  <c r="F55" i="11"/>
  <c r="D55" i="11"/>
  <c r="Z55" i="11" s="1"/>
  <c r="B13" i="27"/>
  <c r="AR22" i="27" s="1"/>
  <c r="R57" i="27"/>
  <c r="R58" i="27" s="1"/>
  <c r="I57" i="27"/>
  <c r="I58" i="27" s="1"/>
  <c r="K55" i="27"/>
  <c r="M54" i="27"/>
  <c r="AF55" i="11" l="1"/>
  <c r="AH55" i="11"/>
  <c r="AH55" i="7"/>
  <c r="AF55" i="7"/>
  <c r="D56" i="7"/>
  <c r="Z56" i="7" s="1"/>
  <c r="E57" i="11"/>
  <c r="E58" i="11" s="1"/>
  <c r="F58" i="11" s="1"/>
  <c r="F62" i="11"/>
  <c r="D56" i="11"/>
  <c r="Z56" i="11" s="1"/>
  <c r="G24" i="27"/>
  <c r="G14" i="27" s="1"/>
  <c r="M55" i="27"/>
  <c r="K56" i="27"/>
  <c r="K57" i="27" s="1"/>
  <c r="K58" i="27" s="1"/>
  <c r="F52" i="27"/>
  <c r="D54" i="27" s="1"/>
  <c r="Z54" i="27" s="1"/>
  <c r="AF56" i="7" l="1"/>
  <c r="AH56" i="7"/>
  <c r="AF54" i="27"/>
  <c r="AH54" i="27"/>
  <c r="AH56" i="11"/>
  <c r="AF56" i="11"/>
  <c r="D60" i="11"/>
  <c r="Z60" i="11" s="1"/>
  <c r="K24" i="27"/>
  <c r="M13" i="27" s="1"/>
  <c r="D57" i="7"/>
  <c r="Z57" i="7" s="1"/>
  <c r="D57" i="11"/>
  <c r="Z57" i="11" s="1"/>
  <c r="S62" i="11"/>
  <c r="R62" i="11"/>
  <c r="Q62" i="11"/>
  <c r="I62" i="11"/>
  <c r="H62" i="11"/>
  <c r="K62" i="11"/>
  <c r="G62" i="11"/>
  <c r="J62" i="11"/>
  <c r="M56" i="27"/>
  <c r="M57" i="27" s="1"/>
  <c r="E54" i="27"/>
  <c r="AF57" i="11" l="1"/>
  <c r="AH57" i="11"/>
  <c r="D59" i="7"/>
  <c r="AF57" i="7"/>
  <c r="AH57" i="7"/>
  <c r="AL6" i="11"/>
  <c r="E60" i="11"/>
  <c r="D58" i="11"/>
  <c r="Z58" i="11" s="1"/>
  <c r="M58" i="27"/>
  <c r="Q13" i="27"/>
  <c r="E55" i="27"/>
  <c r="F54" i="27"/>
  <c r="D55" i="27" s="1"/>
  <c r="Z55" i="27" s="1"/>
  <c r="E59" i="7" l="1"/>
  <c r="F59" i="7" s="1"/>
  <c r="Z59" i="7"/>
  <c r="Z61" i="11"/>
  <c r="R16" i="28" s="1"/>
  <c r="AF58" i="11"/>
  <c r="AF61" i="11" s="1"/>
  <c r="S16" i="28" s="1"/>
  <c r="AH58" i="11"/>
  <c r="AH61" i="11" s="1"/>
  <c r="T16" i="28" s="1"/>
  <c r="AF55" i="27"/>
  <c r="AH55" i="27"/>
  <c r="AF59" i="7"/>
  <c r="AF61" i="7" s="1"/>
  <c r="S15" i="28" s="1"/>
  <c r="AH59" i="7"/>
  <c r="AH61" i="7" s="1"/>
  <c r="T15" i="28" s="1"/>
  <c r="F60" i="11"/>
  <c r="F63" i="11" s="1"/>
  <c r="E61" i="11"/>
  <c r="E65" i="11" s="1"/>
  <c r="C16" i="28" s="1"/>
  <c r="K58" i="11"/>
  <c r="K61" i="11" s="1"/>
  <c r="H16" i="28" s="1"/>
  <c r="J58" i="11"/>
  <c r="J61" i="11" s="1"/>
  <c r="G16" i="28" s="1"/>
  <c r="R58" i="11"/>
  <c r="R61" i="11" s="1"/>
  <c r="O16" i="28" s="1"/>
  <c r="M58" i="11"/>
  <c r="M61" i="11" s="1"/>
  <c r="J16" i="28" s="1"/>
  <c r="L58" i="11"/>
  <c r="L61" i="11" s="1"/>
  <c r="I16" i="28" s="1"/>
  <c r="Q58" i="11"/>
  <c r="Q61" i="11" s="1"/>
  <c r="N16" i="28" s="1"/>
  <c r="S58" i="11"/>
  <c r="S61" i="11" s="1"/>
  <c r="P16" i="28" s="1"/>
  <c r="H58" i="11"/>
  <c r="H61" i="11" s="1"/>
  <c r="E16" i="28" s="1"/>
  <c r="G58" i="11"/>
  <c r="G61" i="11" s="1"/>
  <c r="D16" i="28" s="1"/>
  <c r="I58" i="11"/>
  <c r="I61" i="11" s="1"/>
  <c r="F16" i="28" s="1"/>
  <c r="F55" i="27"/>
  <c r="F62" i="27" s="1"/>
  <c r="H62" i="27" s="1"/>
  <c r="S23" i="27"/>
  <c r="E56" i="27"/>
  <c r="D60" i="7" l="1"/>
  <c r="Z60" i="7" s="1"/>
  <c r="Z61" i="7" s="1"/>
  <c r="R15" i="28" s="1"/>
  <c r="F64" i="11"/>
  <c r="K63" i="11"/>
  <c r="S62" i="27"/>
  <c r="D56" i="27"/>
  <c r="Z56" i="27" s="1"/>
  <c r="J63" i="11"/>
  <c r="Q63" i="11"/>
  <c r="R63" i="11"/>
  <c r="H63" i="11"/>
  <c r="L63" i="11"/>
  <c r="S63" i="11"/>
  <c r="G63" i="11"/>
  <c r="M63" i="11"/>
  <c r="I63" i="11"/>
  <c r="E57" i="27"/>
  <c r="I62" i="27"/>
  <c r="F56" i="27"/>
  <c r="Q62" i="27"/>
  <c r="J62" i="27"/>
  <c r="G62" i="27"/>
  <c r="K62" i="27"/>
  <c r="R62" i="27"/>
  <c r="W13" i="27"/>
  <c r="AN20" i="22"/>
  <c r="E60" i="7" l="1"/>
  <c r="F60" i="7" s="1"/>
  <c r="AI6" i="7"/>
  <c r="Q64" i="11"/>
  <c r="I64" i="11"/>
  <c r="G64" i="11"/>
  <c r="S64" i="11"/>
  <c r="J64" i="11"/>
  <c r="H64" i="11"/>
  <c r="R64" i="11"/>
  <c r="K64" i="11"/>
  <c r="AH56" i="27"/>
  <c r="AF56" i="27"/>
  <c r="D57" i="27"/>
  <c r="Z57" i="27" s="1"/>
  <c r="E58" i="27"/>
  <c r="AA8" i="27"/>
  <c r="AB12" i="27" s="1"/>
  <c r="E61" i="7" l="1"/>
  <c r="E65" i="7" s="1"/>
  <c r="C15" i="28" s="1"/>
  <c r="AH57" i="27"/>
  <c r="AF57" i="27"/>
  <c r="E59" i="27"/>
  <c r="D60" i="27" s="1"/>
  <c r="Z60" i="27" s="1"/>
  <c r="F64" i="7"/>
  <c r="F63" i="7"/>
  <c r="AF11" i="27"/>
  <c r="AE28" i="27"/>
  <c r="F57" i="27"/>
  <c r="D58" i="27" s="1"/>
  <c r="Z58" i="27" s="1"/>
  <c r="Z24" i="27"/>
  <c r="K63" i="7" l="1"/>
  <c r="K64" i="7" s="1"/>
  <c r="AH58" i="27"/>
  <c r="AF58" i="27"/>
  <c r="F59" i="27"/>
  <c r="M63" i="7"/>
  <c r="I63" i="7"/>
  <c r="I64" i="7" s="1"/>
  <c r="S63" i="7"/>
  <c r="S64" i="7" s="1"/>
  <c r="L63" i="7"/>
  <c r="H63" i="7"/>
  <c r="H64" i="7" s="1"/>
  <c r="R63" i="7"/>
  <c r="R64" i="7" s="1"/>
  <c r="Q63" i="7"/>
  <c r="Q64" i="7" s="1"/>
  <c r="J63" i="7"/>
  <c r="J64" i="7" s="1"/>
  <c r="G63" i="7"/>
  <c r="G64" i="7" s="1"/>
  <c r="D59" i="27"/>
  <c r="Z59" i="27" s="1"/>
  <c r="AL12" i="27"/>
  <c r="AJ23" i="27"/>
  <c r="AO19" i="27" s="1"/>
  <c r="AH59" i="27" l="1"/>
  <c r="AH61" i="27" s="1"/>
  <c r="T18" i="28" s="1"/>
  <c r="Z61" i="27"/>
  <c r="R18" i="28" s="1"/>
  <c r="AF59" i="27"/>
  <c r="AF61" i="27" s="1"/>
  <c r="S18" i="28" s="1"/>
  <c r="G59" i="27"/>
  <c r="H59" i="27"/>
  <c r="J59" i="27"/>
  <c r="R59" i="27"/>
  <c r="I59" i="27"/>
  <c r="Q59" i="27"/>
  <c r="L59" i="27"/>
  <c r="K59" i="27"/>
  <c r="M59" i="27"/>
  <c r="S59" i="27"/>
  <c r="AN13" i="27"/>
  <c r="AR22" i="9"/>
  <c r="AR22" i="8"/>
  <c r="AR22" i="22"/>
  <c r="AR22" i="21"/>
  <c r="AR22" i="20"/>
  <c r="D51" i="19"/>
  <c r="Z51" i="19" s="1"/>
  <c r="AR22" i="16"/>
  <c r="AR22" i="17"/>
  <c r="AR22" i="15"/>
  <c r="AR22" i="11"/>
  <c r="AR22" i="10"/>
  <c r="N52" i="10" l="1"/>
  <c r="M52" i="10"/>
  <c r="N52" i="22"/>
  <c r="N54" i="22" s="1"/>
  <c r="M52" i="22"/>
  <c r="M52" i="19"/>
  <c r="M53" i="19" s="1"/>
  <c r="N52" i="19"/>
  <c r="N53" i="19" s="1"/>
  <c r="N52" i="17"/>
  <c r="M52" i="17"/>
  <c r="B13" i="19"/>
  <c r="AR22" i="19" s="1"/>
  <c r="E52" i="19"/>
  <c r="F52" i="19" s="1"/>
  <c r="D53" i="19" s="1"/>
  <c r="AH53" i="19" l="1"/>
  <c r="Z53" i="19"/>
  <c r="AF53" i="19"/>
  <c r="N52" i="16"/>
  <c r="N54" i="19"/>
  <c r="N55" i="19" s="1"/>
  <c r="N56" i="19" s="1"/>
  <c r="N57" i="19" s="1"/>
  <c r="N52" i="11"/>
  <c r="N53" i="11" s="1"/>
  <c r="M52" i="20"/>
  <c r="M53" i="20" s="1"/>
  <c r="M62" i="20" s="1"/>
  <c r="M64" i="20" s="1"/>
  <c r="N52" i="15"/>
  <c r="N53" i="15" s="1"/>
  <c r="N52" i="7"/>
  <c r="N53" i="7" s="1"/>
  <c r="M52" i="8"/>
  <c r="M53" i="8" s="1"/>
  <c r="M62" i="8" s="1"/>
  <c r="M64" i="8" s="1"/>
  <c r="M52" i="16"/>
  <c r="M62" i="16"/>
  <c r="M52" i="9"/>
  <c r="M62" i="9"/>
  <c r="O54" i="22"/>
  <c r="N56" i="22"/>
  <c r="M52" i="21"/>
  <c r="M62" i="21"/>
  <c r="N54" i="10"/>
  <c r="N56" i="10" s="1"/>
  <c r="M52" i="7"/>
  <c r="M53" i="7" s="1"/>
  <c r="M62" i="7" s="1"/>
  <c r="N54" i="17"/>
  <c r="N56" i="17" s="1"/>
  <c r="M52" i="15"/>
  <c r="M53" i="15" s="1"/>
  <c r="M62" i="15" s="1"/>
  <c r="M64" i="15" s="1"/>
  <c r="M52" i="11"/>
  <c r="M53" i="11" s="1"/>
  <c r="M62" i="11" s="1"/>
  <c r="M52" i="27"/>
  <c r="M62" i="27" s="1"/>
  <c r="N52" i="20"/>
  <c r="N53" i="20" s="1"/>
  <c r="N52" i="27"/>
  <c r="N52" i="21"/>
  <c r="N52" i="8"/>
  <c r="N53" i="8" s="1"/>
  <c r="N52" i="9"/>
  <c r="E53" i="19"/>
  <c r="F53" i="19" s="1"/>
  <c r="D54" i="19" s="1"/>
  <c r="AF54" i="19" l="1"/>
  <c r="Z54" i="19"/>
  <c r="AH54" i="19"/>
  <c r="O54" i="17"/>
  <c r="O56" i="17" s="1"/>
  <c r="O54" i="19"/>
  <c r="P54" i="19" s="1"/>
  <c r="P55" i="19" s="1"/>
  <c r="P56" i="19" s="1"/>
  <c r="P57" i="19" s="1"/>
  <c r="M64" i="11"/>
  <c r="N57" i="10"/>
  <c r="N59" i="10" s="1"/>
  <c r="N61" i="10" s="1"/>
  <c r="K6" i="28" s="1"/>
  <c r="M64" i="21"/>
  <c r="N54" i="20"/>
  <c r="N57" i="22"/>
  <c r="N58" i="22" s="1"/>
  <c r="N59" i="22" s="1"/>
  <c r="N61" i="22" s="1"/>
  <c r="K8" i="28" s="1"/>
  <c r="N54" i="11"/>
  <c r="O54" i="11" s="1"/>
  <c r="O56" i="22"/>
  <c r="P54" i="22"/>
  <c r="P56" i="22" s="1"/>
  <c r="N54" i="27"/>
  <c r="O54" i="27" s="1"/>
  <c r="N57" i="17"/>
  <c r="N58" i="17" s="1"/>
  <c r="N61" i="17" s="1"/>
  <c r="N54" i="8"/>
  <c r="O54" i="8" s="1"/>
  <c r="M64" i="7"/>
  <c r="M64" i="9"/>
  <c r="N54" i="7"/>
  <c r="O54" i="7" s="1"/>
  <c r="N54" i="9"/>
  <c r="O54" i="9" s="1"/>
  <c r="N54" i="21"/>
  <c r="N55" i="21" s="1"/>
  <c r="O54" i="10"/>
  <c r="M64" i="16"/>
  <c r="N54" i="15"/>
  <c r="O54" i="15" s="1"/>
  <c r="N54" i="16"/>
  <c r="O54" i="16" s="1"/>
  <c r="E54" i="19"/>
  <c r="F54" i="19" s="1"/>
  <c r="D55" i="19" s="1"/>
  <c r="O55" i="19" l="1"/>
  <c r="O56" i="19" s="1"/>
  <c r="O57" i="19" s="1"/>
  <c r="Z55" i="19"/>
  <c r="AF55" i="19"/>
  <c r="AH55" i="19"/>
  <c r="P54" i="17"/>
  <c r="P56" i="17" s="1"/>
  <c r="P57" i="17" s="1"/>
  <c r="P58" i="17" s="1"/>
  <c r="P61" i="17" s="1"/>
  <c r="O54" i="21"/>
  <c r="P54" i="21" s="1"/>
  <c r="P55" i="21" s="1"/>
  <c r="N63" i="22"/>
  <c r="N64" i="22" s="1"/>
  <c r="O55" i="11"/>
  <c r="O62" i="11" s="1"/>
  <c r="P62" i="11" s="1"/>
  <c r="P54" i="11"/>
  <c r="P55" i="11" s="1"/>
  <c r="K7" i="28"/>
  <c r="N63" i="17"/>
  <c r="N64" i="17" s="1"/>
  <c r="P54" i="27"/>
  <c r="P55" i="27" s="1"/>
  <c r="O55" i="27"/>
  <c r="O62" i="27" s="1"/>
  <c r="P62" i="27" s="1"/>
  <c r="N55" i="27"/>
  <c r="N62" i="27" s="1"/>
  <c r="P54" i="10"/>
  <c r="P56" i="10" s="1"/>
  <c r="O56" i="10"/>
  <c r="N63" i="10"/>
  <c r="N64" i="10" s="1"/>
  <c r="N55" i="11"/>
  <c r="N62" i="11" s="1"/>
  <c r="N55" i="9"/>
  <c r="N56" i="8"/>
  <c r="N62" i="8"/>
  <c r="P57" i="22"/>
  <c r="P58" i="22" s="1"/>
  <c r="P59" i="22" s="1"/>
  <c r="P61" i="22" s="1"/>
  <c r="N56" i="21"/>
  <c r="N55" i="16"/>
  <c r="N56" i="16" s="1"/>
  <c r="O56" i="15"/>
  <c r="P54" i="15"/>
  <c r="O62" i="15"/>
  <c r="N56" i="15"/>
  <c r="N62" i="15"/>
  <c r="O55" i="7"/>
  <c r="O62" i="7" s="1"/>
  <c r="P62" i="7" s="1"/>
  <c r="P54" i="7"/>
  <c r="P55" i="7" s="1"/>
  <c r="O57" i="22"/>
  <c r="O58" i="22" s="1"/>
  <c r="O59" i="22" s="1"/>
  <c r="O61" i="22" s="1"/>
  <c r="O57" i="17"/>
  <c r="O58" i="17" s="1"/>
  <c r="O61" i="17" s="1"/>
  <c r="L7" i="28" s="1"/>
  <c r="N56" i="20"/>
  <c r="N62" i="20"/>
  <c r="P54" i="16"/>
  <c r="P55" i="16" s="1"/>
  <c r="P56" i="16" s="1"/>
  <c r="O55" i="16"/>
  <c r="O56" i="16" s="1"/>
  <c r="P54" i="9"/>
  <c r="P55" i="9" s="1"/>
  <c r="O55" i="9"/>
  <c r="O62" i="9" s="1"/>
  <c r="P62" i="9" s="1"/>
  <c r="P54" i="8"/>
  <c r="O56" i="8"/>
  <c r="O62" i="8"/>
  <c r="N55" i="7"/>
  <c r="N62" i="7" s="1"/>
  <c r="O54" i="20"/>
  <c r="N62" i="21"/>
  <c r="E55" i="19"/>
  <c r="F55" i="19" s="1"/>
  <c r="D56" i="19" s="1"/>
  <c r="AR22" i="7"/>
  <c r="O55" i="21" l="1"/>
  <c r="O62" i="21" s="1"/>
  <c r="P62" i="21" s="1"/>
  <c r="AF56" i="19"/>
  <c r="AH56" i="19"/>
  <c r="Z56" i="19"/>
  <c r="N62" i="16"/>
  <c r="M8" i="28"/>
  <c r="P63" i="22"/>
  <c r="P64" i="22" s="1"/>
  <c r="O63" i="17"/>
  <c r="O64" i="17" s="1"/>
  <c r="L8" i="28"/>
  <c r="O63" i="22"/>
  <c r="O64" i="22" s="1"/>
  <c r="P63" i="17"/>
  <c r="P64" i="17" s="1"/>
  <c r="M7" i="28"/>
  <c r="O57" i="15"/>
  <c r="O58" i="15" s="1"/>
  <c r="O61" i="15" s="1"/>
  <c r="N56" i="9"/>
  <c r="N57" i="9" s="1"/>
  <c r="N59" i="9" s="1"/>
  <c r="N61" i="9" s="1"/>
  <c r="K9" i="28" s="1"/>
  <c r="O56" i="27"/>
  <c r="O57" i="27" s="1"/>
  <c r="P57" i="16"/>
  <c r="P58" i="16" s="1"/>
  <c r="P61" i="16" s="1"/>
  <c r="M10" i="28" s="1"/>
  <c r="N56" i="11"/>
  <c r="P56" i="27"/>
  <c r="P57" i="27" s="1"/>
  <c r="N57" i="16"/>
  <c r="N58" i="16" s="1"/>
  <c r="N61" i="16" s="1"/>
  <c r="K10" i="28" s="1"/>
  <c r="N57" i="21"/>
  <c r="N58" i="21" s="1"/>
  <c r="N59" i="21" s="1"/>
  <c r="N61" i="21" s="1"/>
  <c r="O57" i="10"/>
  <c r="O59" i="10" s="1"/>
  <c r="O61" i="10" s="1"/>
  <c r="L6" i="28" s="1"/>
  <c r="P56" i="8"/>
  <c r="P62" i="8"/>
  <c r="O56" i="7"/>
  <c r="O57" i="7" s="1"/>
  <c r="O59" i="7" s="1"/>
  <c r="O61" i="7" s="1"/>
  <c r="L15" i="28" s="1"/>
  <c r="O56" i="20"/>
  <c r="P54" i="20"/>
  <c r="O62" i="20"/>
  <c r="N57" i="15"/>
  <c r="N58" i="15" s="1"/>
  <c r="N61" i="15" s="1"/>
  <c r="P57" i="10"/>
  <c r="P59" i="10" s="1"/>
  <c r="P61" i="10" s="1"/>
  <c r="M6" i="28" s="1"/>
  <c r="P56" i="7"/>
  <c r="P57" i="7" s="1"/>
  <c r="P59" i="7" s="1"/>
  <c r="P61" i="7" s="1"/>
  <c r="M15" i="28" s="1"/>
  <c r="O62" i="16"/>
  <c r="P62" i="16" s="1"/>
  <c r="N57" i="8"/>
  <c r="N59" i="8" s="1"/>
  <c r="N61" i="8" s="1"/>
  <c r="K12" i="28" s="1"/>
  <c r="P56" i="11"/>
  <c r="O57" i="8"/>
  <c r="O59" i="8" s="1"/>
  <c r="O61" i="8" s="1"/>
  <c r="L12" i="28" s="1"/>
  <c r="N57" i="20"/>
  <c r="N58" i="20" s="1"/>
  <c r="N59" i="20" s="1"/>
  <c r="N61" i="20" s="1"/>
  <c r="O56" i="9"/>
  <c r="O57" i="9" s="1"/>
  <c r="O59" i="9" s="1"/>
  <c r="O61" i="9" s="1"/>
  <c r="L9" i="28" s="1"/>
  <c r="L52" i="10"/>
  <c r="L52" i="17"/>
  <c r="L52" i="19"/>
  <c r="L53" i="19" s="1"/>
  <c r="L52" i="22"/>
  <c r="P56" i="9"/>
  <c r="P57" i="9" s="1"/>
  <c r="P59" i="9" s="1"/>
  <c r="P61" i="9" s="1"/>
  <c r="M9" i="28" s="1"/>
  <c r="N56" i="7"/>
  <c r="N57" i="7" s="1"/>
  <c r="N59" i="7" s="1"/>
  <c r="N61" i="7" s="1"/>
  <c r="K15" i="28" s="1"/>
  <c r="O57" i="16"/>
  <c r="O58" i="16" s="1"/>
  <c r="O61" i="16" s="1"/>
  <c r="L10" i="28" s="1"/>
  <c r="P56" i="15"/>
  <c r="P62" i="15"/>
  <c r="P56" i="21"/>
  <c r="N62" i="9"/>
  <c r="N56" i="27"/>
  <c r="N57" i="27" s="1"/>
  <c r="O56" i="11"/>
  <c r="E56" i="19"/>
  <c r="F56" i="19" s="1"/>
  <c r="D57" i="19" s="1"/>
  <c r="O56" i="21" l="1"/>
  <c r="O57" i="21" s="1"/>
  <c r="O58" i="21" s="1"/>
  <c r="O59" i="21" s="1"/>
  <c r="O61" i="21" s="1"/>
  <c r="AH57" i="19"/>
  <c r="AF57" i="19"/>
  <c r="Z57" i="19"/>
  <c r="O63" i="8"/>
  <c r="O64" i="8" s="1"/>
  <c r="P63" i="7"/>
  <c r="P64" i="7" s="1"/>
  <c r="P63" i="10"/>
  <c r="P64" i="10" s="1"/>
  <c r="N63" i="8"/>
  <c r="N64" i="8" s="1"/>
  <c r="O63" i="16"/>
  <c r="O64" i="16" s="1"/>
  <c r="O63" i="9"/>
  <c r="O64" i="9" s="1"/>
  <c r="P63" i="9"/>
  <c r="P64" i="9" s="1"/>
  <c r="N63" i="16"/>
  <c r="N64" i="16" s="1"/>
  <c r="N63" i="9"/>
  <c r="N64" i="9" s="1"/>
  <c r="K14" i="28"/>
  <c r="N63" i="20"/>
  <c r="N64" i="20" s="1"/>
  <c r="O57" i="11"/>
  <c r="O58" i="11" s="1"/>
  <c r="O61" i="11" s="1"/>
  <c r="L52" i="11"/>
  <c r="L53" i="11" s="1"/>
  <c r="L62" i="11" s="1"/>
  <c r="L64" i="11" s="1"/>
  <c r="P56" i="20"/>
  <c r="P62" i="20"/>
  <c r="K11" i="28"/>
  <c r="N63" i="21"/>
  <c r="N64" i="21" s="1"/>
  <c r="L52" i="20"/>
  <c r="L53" i="20" s="1"/>
  <c r="L62" i="20" s="1"/>
  <c r="L64" i="20" s="1"/>
  <c r="O57" i="20"/>
  <c r="O58" i="20" s="1"/>
  <c r="O59" i="20" s="1"/>
  <c r="O61" i="20" s="1"/>
  <c r="L14" i="28" s="1"/>
  <c r="N57" i="11"/>
  <c r="N58" i="11" s="1"/>
  <c r="N61" i="11" s="1"/>
  <c r="O63" i="15"/>
  <c r="O64" i="15" s="1"/>
  <c r="L13" i="28"/>
  <c r="N63" i="7"/>
  <c r="N64" i="7" s="1"/>
  <c r="L52" i="8"/>
  <c r="L53" i="8" s="1"/>
  <c r="L62" i="8" s="1"/>
  <c r="L64" i="8" s="1"/>
  <c r="L52" i="9"/>
  <c r="L62" i="9"/>
  <c r="L64" i="9" s="1"/>
  <c r="O63" i="7"/>
  <c r="O64" i="7" s="1"/>
  <c r="P63" i="16"/>
  <c r="P64" i="16" s="1"/>
  <c r="P57" i="11"/>
  <c r="P58" i="11" s="1"/>
  <c r="P61" i="11" s="1"/>
  <c r="L52" i="16"/>
  <c r="L62" i="16"/>
  <c r="L64" i="16" s="1"/>
  <c r="N58" i="27"/>
  <c r="N59" i="27" s="1"/>
  <c r="N63" i="15"/>
  <c r="N64" i="15" s="1"/>
  <c r="K13" i="28"/>
  <c r="P57" i="8"/>
  <c r="P59" i="8" s="1"/>
  <c r="P61" i="8" s="1"/>
  <c r="M12" i="28" s="1"/>
  <c r="L52" i="7"/>
  <c r="L53" i="7" s="1"/>
  <c r="L62" i="7" s="1"/>
  <c r="L64" i="7" s="1"/>
  <c r="P58" i="27"/>
  <c r="P59" i="27" s="1"/>
  <c r="P57" i="21"/>
  <c r="P58" i="21" s="1"/>
  <c r="P59" i="21" s="1"/>
  <c r="P61" i="21" s="1"/>
  <c r="L52" i="15"/>
  <c r="L53" i="15" s="1"/>
  <c r="L62" i="15" s="1"/>
  <c r="L64" i="15" s="1"/>
  <c r="P57" i="15"/>
  <c r="P58" i="15" s="1"/>
  <c r="P61" i="15" s="1"/>
  <c r="L52" i="27"/>
  <c r="L62" i="27" s="1"/>
  <c r="L52" i="21"/>
  <c r="L62" i="21"/>
  <c r="L64" i="21" s="1"/>
  <c r="O63" i="10"/>
  <c r="O64" i="10" s="1"/>
  <c r="O58" i="27"/>
  <c r="O59" i="27" s="1"/>
  <c r="E57" i="19"/>
  <c r="E58" i="19" s="1"/>
  <c r="F58" i="19" s="1"/>
  <c r="P63" i="8" l="1"/>
  <c r="P64" i="8" s="1"/>
  <c r="L11" i="28"/>
  <c r="O63" i="21"/>
  <c r="O64" i="21" s="1"/>
  <c r="P63" i="15"/>
  <c r="P64" i="15" s="1"/>
  <c r="M13" i="28"/>
  <c r="O63" i="20"/>
  <c r="O64" i="20" s="1"/>
  <c r="P57" i="20"/>
  <c r="P58" i="20" s="1"/>
  <c r="P59" i="20" s="1"/>
  <c r="P61" i="20" s="1"/>
  <c r="M16" i="28"/>
  <c r="P63" i="11"/>
  <c r="P64" i="11" s="1"/>
  <c r="M11" i="28"/>
  <c r="P63" i="21"/>
  <c r="P64" i="21" s="1"/>
  <c r="L16" i="28"/>
  <c r="O63" i="11"/>
  <c r="O64" i="11" s="1"/>
  <c r="K16" i="28"/>
  <c r="N63" i="11"/>
  <c r="N64" i="11" s="1"/>
  <c r="D58" i="19"/>
  <c r="E59" i="19"/>
  <c r="D59" i="19"/>
  <c r="I58" i="19" l="1"/>
  <c r="I59" i="19" s="1"/>
  <c r="I61" i="19" s="1"/>
  <c r="F17" i="28" s="1"/>
  <c r="AF58" i="19"/>
  <c r="AH58" i="19"/>
  <c r="Z58" i="19"/>
  <c r="Z59" i="19"/>
  <c r="AF59" i="19"/>
  <c r="AH59" i="19"/>
  <c r="F59" i="19"/>
  <c r="D60" i="19"/>
  <c r="Z60" i="19" s="1"/>
  <c r="M14" i="28"/>
  <c r="P63" i="20"/>
  <c r="P64" i="20" s="1"/>
  <c r="R58" i="19"/>
  <c r="R59" i="19" s="1"/>
  <c r="R61" i="19" s="1"/>
  <c r="O17" i="28" s="1"/>
  <c r="Q58" i="19"/>
  <c r="Q59" i="19" s="1"/>
  <c r="Q61" i="19" s="1"/>
  <c r="N17" i="28" s="1"/>
  <c r="K58" i="19"/>
  <c r="K59" i="19" s="1"/>
  <c r="K61" i="19" s="1"/>
  <c r="H17" i="28" s="1"/>
  <c r="H58" i="19"/>
  <c r="H59" i="19" s="1"/>
  <c r="H61" i="19" s="1"/>
  <c r="E17" i="28" s="1"/>
  <c r="L58" i="19"/>
  <c r="L59" i="19" s="1"/>
  <c r="L61" i="19" s="1"/>
  <c r="I17" i="28" s="1"/>
  <c r="S58" i="19"/>
  <c r="S59" i="19" s="1"/>
  <c r="S61" i="19" s="1"/>
  <c r="P17" i="28" s="1"/>
  <c r="N58" i="19"/>
  <c r="N59" i="19" s="1"/>
  <c r="N61" i="19" s="1"/>
  <c r="K17" i="28" s="1"/>
  <c r="G58" i="19"/>
  <c r="G59" i="19" s="1"/>
  <c r="G61" i="19" s="1"/>
  <c r="D17" i="28" s="1"/>
  <c r="O58" i="19"/>
  <c r="O59" i="19" s="1"/>
  <c r="O61" i="19" s="1"/>
  <c r="L17" i="28" s="1"/>
  <c r="P58" i="19"/>
  <c r="P59" i="19" s="1"/>
  <c r="P61" i="19" s="1"/>
  <c r="M17" i="28" s="1"/>
  <c r="M58" i="19"/>
  <c r="M59" i="19" s="1"/>
  <c r="M61" i="19" s="1"/>
  <c r="J17" i="28" s="1"/>
  <c r="J58" i="19"/>
  <c r="J59" i="19" s="1"/>
  <c r="J61" i="19" s="1"/>
  <c r="G17" i="28" s="1"/>
  <c r="AF32" i="22"/>
  <c r="G24" i="22"/>
  <c r="G14" i="22" s="1"/>
  <c r="K24" i="22" s="1"/>
  <c r="AF31" i="21"/>
  <c r="G24" i="21"/>
  <c r="AF31" i="20"/>
  <c r="G24" i="20"/>
  <c r="Z20" i="19"/>
  <c r="T19" i="19"/>
  <c r="K19" i="19"/>
  <c r="F19" i="19"/>
  <c r="G24" i="19" s="1"/>
  <c r="AF31" i="17"/>
  <c r="G24" i="17"/>
  <c r="AF32" i="16"/>
  <c r="G24" i="16"/>
  <c r="AF31" i="15"/>
  <c r="G24" i="15"/>
  <c r="AF31" i="11"/>
  <c r="G24" i="11"/>
  <c r="G24" i="10"/>
  <c r="G24" i="9"/>
  <c r="G24" i="8"/>
  <c r="G24" i="7"/>
  <c r="G14" i="7" s="1"/>
  <c r="E60" i="19" l="1"/>
  <c r="F60" i="19" s="1"/>
  <c r="AN6" i="19"/>
  <c r="AD31" i="19" s="1"/>
  <c r="M13" i="22"/>
  <c r="G14" i="21"/>
  <c r="G14" i="20"/>
  <c r="G14" i="19"/>
  <c r="G14" i="17"/>
  <c r="G14" i="16"/>
  <c r="G14" i="15"/>
  <c r="G14" i="11"/>
  <c r="G14" i="10"/>
  <c r="G14" i="9"/>
  <c r="G14" i="8"/>
  <c r="K24" i="7"/>
  <c r="M13" i="7" s="1"/>
  <c r="K24" i="21" l="1"/>
  <c r="M13" i="21" s="1"/>
  <c r="K24" i="20"/>
  <c r="K24" i="19"/>
  <c r="M13" i="19" s="1"/>
  <c r="K24" i="17"/>
  <c r="M13" i="17" s="1"/>
  <c r="K24" i="16"/>
  <c r="M13" i="16" s="1"/>
  <c r="K24" i="15"/>
  <c r="K24" i="11"/>
  <c r="K24" i="10"/>
  <c r="K24" i="9"/>
  <c r="K24" i="8"/>
  <c r="M13" i="10" l="1"/>
  <c r="Q13" i="7"/>
  <c r="Q13" i="22"/>
  <c r="S23" i="22" s="1"/>
  <c r="W13" i="22" s="1"/>
  <c r="M13" i="20"/>
  <c r="M13" i="15"/>
  <c r="M13" i="11"/>
  <c r="M13" i="9"/>
  <c r="M13" i="8"/>
  <c r="S23" i="7" l="1"/>
  <c r="Q13" i="17"/>
  <c r="S23" i="17" s="1"/>
  <c r="W13" i="17" s="1"/>
  <c r="Q13" i="10"/>
  <c r="S23" i="10" s="1"/>
  <c r="W13" i="10" s="1"/>
  <c r="AA8" i="22"/>
  <c r="AB12" i="22" s="1"/>
  <c r="Q13" i="21"/>
  <c r="Q13" i="19"/>
  <c r="Q13" i="16"/>
  <c r="W13" i="7" l="1"/>
  <c r="AA8" i="7" s="1"/>
  <c r="AB12" i="7" s="1"/>
  <c r="AF26" i="7" s="1"/>
  <c r="Q13" i="11"/>
  <c r="S23" i="11" s="1"/>
  <c r="W13" i="11" s="1"/>
  <c r="Q13" i="9"/>
  <c r="S23" i="9" s="1"/>
  <c r="W13" i="9" s="1"/>
  <c r="Q13" i="20"/>
  <c r="S23" i="20" s="1"/>
  <c r="W13" i="20" s="1"/>
  <c r="W24" i="22"/>
  <c r="AF24" i="22"/>
  <c r="AG13" i="22"/>
  <c r="S23" i="21"/>
  <c r="S23" i="19"/>
  <c r="AA8" i="17"/>
  <c r="AB12" i="17" s="1"/>
  <c r="S23" i="16"/>
  <c r="Q13" i="15"/>
  <c r="AA8" i="10"/>
  <c r="AB12" i="10" s="1"/>
  <c r="Q13" i="8"/>
  <c r="W24" i="7" l="1"/>
  <c r="AG12" i="7"/>
  <c r="AK13" i="7" s="1"/>
  <c r="AN11" i="7" s="1"/>
  <c r="AR23" i="7" s="1"/>
  <c r="AR24" i="7" s="1"/>
  <c r="AL23" i="22"/>
  <c r="AL13" i="22" s="1"/>
  <c r="W13" i="21"/>
  <c r="AA8" i="20"/>
  <c r="AB12" i="20" s="1"/>
  <c r="W13" i="19"/>
  <c r="AG13" i="17"/>
  <c r="AF24" i="17"/>
  <c r="W24" i="17"/>
  <c r="W13" i="16"/>
  <c r="S23" i="15"/>
  <c r="W13" i="15" s="1"/>
  <c r="AA8" i="11"/>
  <c r="AB12" i="11" s="1"/>
  <c r="AF24" i="11" s="1"/>
  <c r="W24" i="10"/>
  <c r="AF26" i="10"/>
  <c r="AG12" i="10"/>
  <c r="AA8" i="9"/>
  <c r="AB12" i="9" s="1"/>
  <c r="S23" i="8"/>
  <c r="F62" i="19" l="1"/>
  <c r="W13" i="8"/>
  <c r="AA8" i="8" s="1"/>
  <c r="AB12" i="8" s="1"/>
  <c r="AK31" i="22"/>
  <c r="AL23" i="11"/>
  <c r="AK31" i="11" s="1"/>
  <c r="W24" i="20"/>
  <c r="AN28" i="22"/>
  <c r="AQ10" i="22" s="1"/>
  <c r="AR23" i="22" s="1"/>
  <c r="AR24" i="22" s="1"/>
  <c r="AA8" i="21"/>
  <c r="AB12" i="21" s="1"/>
  <c r="AF24" i="20"/>
  <c r="AG13" i="20"/>
  <c r="AA8" i="19"/>
  <c r="AB12" i="19" s="1"/>
  <c r="AL23" i="17"/>
  <c r="AK31" i="17" s="1"/>
  <c r="AR25" i="17" s="1"/>
  <c r="AA8" i="16"/>
  <c r="AB12" i="16" s="1"/>
  <c r="AA8" i="15"/>
  <c r="AB12" i="15" s="1"/>
  <c r="AG13" i="11"/>
  <c r="W24" i="11"/>
  <c r="AK13" i="10"/>
  <c r="AN11" i="10" s="1"/>
  <c r="AR23" i="10" s="1"/>
  <c r="AR24" i="10" s="1"/>
  <c r="AG12" i="9"/>
  <c r="AF26" i="9"/>
  <c r="W24" i="9"/>
  <c r="AK26" i="7"/>
  <c r="AR25" i="7" s="1"/>
  <c r="Z61" i="19" l="1"/>
  <c r="R17" i="28" s="1"/>
  <c r="AR25" i="22"/>
  <c r="N62" i="19"/>
  <c r="R62" i="19"/>
  <c r="J62" i="19"/>
  <c r="O62" i="19"/>
  <c r="H62" i="19"/>
  <c r="S62" i="19"/>
  <c r="Q62" i="19"/>
  <c r="G62" i="19"/>
  <c r="I62" i="19"/>
  <c r="L62" i="19"/>
  <c r="K62" i="19"/>
  <c r="M62" i="19"/>
  <c r="AR25" i="11"/>
  <c r="W24" i="19"/>
  <c r="AN11" i="11"/>
  <c r="AR23" i="11" s="1"/>
  <c r="AR24" i="11" s="1"/>
  <c r="AF24" i="21"/>
  <c r="AG13" i="21"/>
  <c r="W24" i="21"/>
  <c r="AL23" i="20"/>
  <c r="AL13" i="20" s="1"/>
  <c r="AG13" i="19"/>
  <c r="AF24" i="19"/>
  <c r="AN11" i="17"/>
  <c r="AR23" i="17" s="1"/>
  <c r="AR24" i="17" s="1"/>
  <c r="AG13" i="16"/>
  <c r="AF24" i="16"/>
  <c r="W24" i="16"/>
  <c r="AG13" i="15"/>
  <c r="AF24" i="15"/>
  <c r="W24" i="15"/>
  <c r="AK26" i="10"/>
  <c r="AR25" i="10" s="1"/>
  <c r="AK13" i="9"/>
  <c r="AN11" i="9" s="1"/>
  <c r="AR23" i="9" s="1"/>
  <c r="AR24" i="9" s="1"/>
  <c r="AG12" i="8"/>
  <c r="AF26" i="8"/>
  <c r="W24" i="8"/>
  <c r="F64" i="19" l="1"/>
  <c r="P62" i="19"/>
  <c r="AK31" i="20"/>
  <c r="AL23" i="21"/>
  <c r="AL13" i="21" s="1"/>
  <c r="AN28" i="20"/>
  <c r="AQ10" i="20" s="1"/>
  <c r="AR23" i="20" s="1"/>
  <c r="AR24" i="20" s="1"/>
  <c r="AL22" i="19"/>
  <c r="AL23" i="16"/>
  <c r="AK31" i="16" s="1"/>
  <c r="AR25" i="16" s="1"/>
  <c r="AL23" i="15"/>
  <c r="AN11" i="15" s="1"/>
  <c r="AR23" i="15" s="1"/>
  <c r="AR24" i="15" s="1"/>
  <c r="AK26" i="9"/>
  <c r="AR25" i="9" s="1"/>
  <c r="AK13" i="8"/>
  <c r="AF61" i="19" l="1"/>
  <c r="S17" i="28" s="1"/>
  <c r="E61" i="19"/>
  <c r="E65" i="19" s="1"/>
  <c r="C17" i="28" s="1"/>
  <c r="AH61" i="19"/>
  <c r="T17" i="28" s="1"/>
  <c r="F63" i="19"/>
  <c r="AR25" i="20"/>
  <c r="AN11" i="8"/>
  <c r="AR23" i="8" s="1"/>
  <c r="AR24" i="8" s="1"/>
  <c r="AL13" i="19"/>
  <c r="AN28" i="21"/>
  <c r="AQ10" i="21" s="1"/>
  <c r="AR23" i="21" s="1"/>
  <c r="AR24" i="21" s="1"/>
  <c r="AK31" i="21"/>
  <c r="AK31" i="19"/>
  <c r="AN11" i="16"/>
  <c r="AR23" i="16" s="1"/>
  <c r="AR24" i="16" s="1"/>
  <c r="AK31" i="15"/>
  <c r="AR25" i="15" s="1"/>
  <c r="AK26" i="8"/>
  <c r="AR25" i="8" s="1"/>
  <c r="N63" i="19" l="1"/>
  <c r="N64" i="19" s="1"/>
  <c r="I63" i="19"/>
  <c r="I64" i="19" s="1"/>
  <c r="R63" i="19"/>
  <c r="R64" i="19" s="1"/>
  <c r="K63" i="19"/>
  <c r="K64" i="19" s="1"/>
  <c r="J63" i="19"/>
  <c r="J64" i="19" s="1"/>
  <c r="Q63" i="19"/>
  <c r="Q64" i="19" s="1"/>
  <c r="L63" i="19"/>
  <c r="L64" i="19" s="1"/>
  <c r="M63" i="19"/>
  <c r="M64" i="19" s="1"/>
  <c r="S63" i="19"/>
  <c r="S64" i="19" s="1"/>
  <c r="P63" i="19"/>
  <c r="P64" i="19" s="1"/>
  <c r="G63" i="19"/>
  <c r="G64" i="19" s="1"/>
  <c r="H63" i="19"/>
  <c r="H64" i="19" s="1"/>
  <c r="O63" i="19"/>
  <c r="O64" i="19" s="1"/>
  <c r="AN28" i="19"/>
  <c r="AR25" i="19" s="1"/>
  <c r="AR25" i="21"/>
  <c r="AQ10" i="19" l="1"/>
  <c r="AR23" i="19" s="1"/>
  <c r="AR24" i="19" s="1"/>
  <c r="AN7" i="27" l="1"/>
  <c r="AM31" i="27" s="1"/>
  <c r="E60" i="27" l="1"/>
  <c r="E61" i="27" s="1"/>
  <c r="G61" i="27" s="1"/>
  <c r="D18" i="28" s="1"/>
  <c r="AQ10" i="27"/>
  <c r="AR23" i="27" s="1"/>
  <c r="AR24" i="27" s="1"/>
  <c r="AI27" i="27"/>
  <c r="AR25" i="27" s="1"/>
  <c r="H61" i="27" l="1"/>
  <c r="E18" i="28" s="1"/>
  <c r="J61" i="27"/>
  <c r="G18" i="28" s="1"/>
  <c r="P61" i="27"/>
  <c r="M18" i="28" s="1"/>
  <c r="R61" i="27"/>
  <c r="O18" i="28" s="1"/>
  <c r="I61" i="27"/>
  <c r="F18" i="28" s="1"/>
  <c r="L61" i="27"/>
  <c r="I18" i="28" s="1"/>
  <c r="M61" i="27"/>
  <c r="J18" i="28" s="1"/>
  <c r="N61" i="27"/>
  <c r="K18" i="28" s="1"/>
  <c r="O61" i="27"/>
  <c r="L18" i="28" s="1"/>
  <c r="E65" i="27"/>
  <c r="C18" i="28" s="1"/>
  <c r="K61" i="27"/>
  <c r="H18" i="28" s="1"/>
  <c r="Q61" i="27"/>
  <c r="N18" i="28" s="1"/>
  <c r="S61" i="27"/>
  <c r="P18" i="28" s="1"/>
  <c r="F60" i="27"/>
  <c r="F63" i="27" l="1"/>
  <c r="Q63" i="27" s="1"/>
  <c r="F64" i="27"/>
  <c r="Q64" i="27" l="1"/>
  <c r="O63" i="27"/>
  <c r="O64" i="27" s="1"/>
  <c r="G63" i="27"/>
  <c r="G64" i="27" s="1"/>
  <c r="R63" i="27"/>
  <c r="R64" i="27" s="1"/>
  <c r="L63" i="27"/>
  <c r="L64" i="27" s="1"/>
  <c r="N63" i="27"/>
  <c r="N64" i="27" s="1"/>
  <c r="P63" i="27"/>
  <c r="P64" i="27" s="1"/>
  <c r="H63" i="27"/>
  <c r="H64" i="27" s="1"/>
  <c r="I63" i="27"/>
  <c r="I64" i="27" s="1"/>
  <c r="M63" i="27"/>
  <c r="M64" i="27" s="1"/>
  <c r="J63" i="27"/>
  <c r="J64" i="27" s="1"/>
  <c r="S63" i="27"/>
  <c r="S64" i="27" s="1"/>
  <c r="K63" i="27"/>
  <c r="K64" i="2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Poinapen, Johann</author>
  </authors>
  <commentList>
    <comment ref="D3" authorId="0" shapeId="0" xr:uid="{00000000-0006-0000-0100-000001000000}">
      <text>
        <r>
          <rPr>
            <b/>
            <sz val="11"/>
            <color indexed="81"/>
            <rFont val="Tahoma"/>
            <family val="2"/>
          </rPr>
          <t>Insert your own influent values here.</t>
        </r>
      </text>
    </comment>
    <comment ref="D12" authorId="0" shapeId="0" xr:uid="{00000000-0006-0000-0100-000002000000}">
      <text>
        <r>
          <rPr>
            <b/>
            <sz val="9"/>
            <color indexed="81"/>
            <rFont val="Tahoma"/>
            <family val="2"/>
          </rPr>
          <t>Poinapen, Johann:</t>
        </r>
        <r>
          <rPr>
            <sz val="9"/>
            <color indexed="81"/>
            <rFont val="Tahoma"/>
            <family val="2"/>
          </rPr>
          <t xml:space="preserve">
NH4+ &amp; NH3</t>
        </r>
      </text>
    </comment>
    <comment ref="I12" authorId="0" shapeId="0" xr:uid="{00000000-0006-0000-0100-000003000000}">
      <text>
        <r>
          <rPr>
            <b/>
            <sz val="9"/>
            <color indexed="81"/>
            <rFont val="Tahoma"/>
            <family val="2"/>
          </rPr>
          <t>Poinapen, Johann:</t>
        </r>
        <r>
          <rPr>
            <sz val="9"/>
            <color indexed="81"/>
            <rFont val="Tahoma"/>
            <family val="2"/>
          </rPr>
          <t xml:space="preserve">
NH4+ &amp; NH3</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Poinapen, Johann</author>
  </authors>
  <commentList>
    <comment ref="R39" authorId="0" shapeId="0" xr:uid="{00000000-0006-0000-0A00-000001000000}">
      <text>
        <r>
          <rPr>
            <b/>
            <sz val="9"/>
            <color indexed="81"/>
            <rFont val="Tahoma"/>
            <family val="2"/>
          </rPr>
          <t>Poinapen, Johann:</t>
        </r>
        <r>
          <rPr>
            <sz val="9"/>
            <color indexed="81"/>
            <rFont val="Tahoma"/>
            <family val="2"/>
          </rPr>
          <t xml:space="preserve">
</t>
        </r>
        <r>
          <rPr>
            <sz val="11"/>
            <color indexed="81"/>
            <rFont val="Tahoma"/>
            <family val="2"/>
          </rPr>
          <t>TDS/EC = 0.8</t>
        </r>
      </text>
    </comment>
    <comment ref="Q41" authorId="0" shapeId="0" xr:uid="{00000000-0006-0000-0A00-000002000000}">
      <text>
        <r>
          <rPr>
            <b/>
            <sz val="9"/>
            <color indexed="81"/>
            <rFont val="Tahoma"/>
            <family val="2"/>
          </rPr>
          <t>Poinapen, Johann:</t>
        </r>
        <r>
          <rPr>
            <sz val="9"/>
            <color indexed="81"/>
            <rFont val="Tahoma"/>
            <family val="2"/>
          </rPr>
          <t xml:space="preserve">
From Actiflo brochure</t>
        </r>
      </text>
    </comment>
    <comment ref="I43" authorId="0" shapeId="0" xr:uid="{00000000-0006-0000-0A00-000003000000}">
      <text>
        <r>
          <rPr>
            <b/>
            <sz val="9"/>
            <color indexed="81"/>
            <rFont val="Tahoma"/>
            <family val="2"/>
          </rPr>
          <t>Poinapen, Johann:</t>
        </r>
        <r>
          <rPr>
            <sz val="9"/>
            <color indexed="81"/>
            <rFont val="Tahoma"/>
            <family val="2"/>
          </rPr>
          <t xml:space="preserve">
Could be as low as 85%</t>
        </r>
      </text>
    </comment>
    <comment ref="X53" authorId="0" shapeId="0" xr:uid="{00000000-0006-0000-0A00-000004000000}">
      <text>
        <r>
          <rPr>
            <b/>
            <sz val="9"/>
            <color indexed="81"/>
            <rFont val="Tahoma"/>
            <family val="2"/>
          </rPr>
          <t>Poinapen, Johann:</t>
        </r>
        <r>
          <rPr>
            <sz val="9"/>
            <color indexed="81"/>
            <rFont val="Tahoma"/>
            <family val="2"/>
          </rPr>
          <t xml:space="preserve">
Could go down to 0.025kWh/m3 in some cases.</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Poinapen, Johann</author>
  </authors>
  <commentList>
    <comment ref="R39" authorId="0" shapeId="0" xr:uid="{00000000-0006-0000-0B00-000001000000}">
      <text>
        <r>
          <rPr>
            <b/>
            <sz val="9"/>
            <color indexed="81"/>
            <rFont val="Tahoma"/>
            <family val="2"/>
          </rPr>
          <t>Poinapen, Johann:</t>
        </r>
        <r>
          <rPr>
            <sz val="9"/>
            <color indexed="81"/>
            <rFont val="Tahoma"/>
            <family val="2"/>
          </rPr>
          <t xml:space="preserve">
</t>
        </r>
        <r>
          <rPr>
            <sz val="11"/>
            <color indexed="81"/>
            <rFont val="Tahoma"/>
            <family val="2"/>
          </rPr>
          <t>TDS/EC = 0.8</t>
        </r>
      </text>
    </comment>
    <comment ref="Q41" authorId="0" shapeId="0" xr:uid="{00000000-0006-0000-0B00-000002000000}">
      <text>
        <r>
          <rPr>
            <b/>
            <sz val="9"/>
            <color indexed="81"/>
            <rFont val="Tahoma"/>
            <family val="2"/>
          </rPr>
          <t>Poinapen, Johann:</t>
        </r>
        <r>
          <rPr>
            <sz val="9"/>
            <color indexed="81"/>
            <rFont val="Tahoma"/>
            <family val="2"/>
          </rPr>
          <t xml:space="preserve">
From Actiflo brochure</t>
        </r>
      </text>
    </comment>
    <comment ref="I43" authorId="0" shapeId="0" xr:uid="{00000000-0006-0000-0B00-000003000000}">
      <text>
        <r>
          <rPr>
            <b/>
            <sz val="9"/>
            <color indexed="81"/>
            <rFont val="Tahoma"/>
            <family val="2"/>
          </rPr>
          <t>Poinapen, Johann:</t>
        </r>
        <r>
          <rPr>
            <sz val="9"/>
            <color indexed="81"/>
            <rFont val="Tahoma"/>
            <family val="2"/>
          </rPr>
          <t xml:space="preserve">
Could be as low as 85%</t>
        </r>
      </text>
    </comment>
    <comment ref="X53" authorId="0" shapeId="0" xr:uid="{00000000-0006-0000-0B00-000004000000}">
      <text>
        <r>
          <rPr>
            <b/>
            <sz val="9"/>
            <color indexed="81"/>
            <rFont val="Tahoma"/>
            <family val="2"/>
          </rPr>
          <t>Poinapen, Johann:</t>
        </r>
        <r>
          <rPr>
            <sz val="9"/>
            <color indexed="81"/>
            <rFont val="Tahoma"/>
            <family val="2"/>
          </rPr>
          <t xml:space="preserve">
Could go down to 0.025kWh/m3 in some cases.</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Poinapen, Johann</author>
  </authors>
  <commentList>
    <comment ref="R39" authorId="0" shapeId="0" xr:uid="{00000000-0006-0000-0C00-000001000000}">
      <text>
        <r>
          <rPr>
            <b/>
            <sz val="9"/>
            <color indexed="81"/>
            <rFont val="Tahoma"/>
            <family val="2"/>
          </rPr>
          <t>Poinapen, Johann:</t>
        </r>
        <r>
          <rPr>
            <sz val="9"/>
            <color indexed="81"/>
            <rFont val="Tahoma"/>
            <family val="2"/>
          </rPr>
          <t xml:space="preserve">
</t>
        </r>
        <r>
          <rPr>
            <sz val="11"/>
            <color indexed="81"/>
            <rFont val="Tahoma"/>
            <family val="2"/>
          </rPr>
          <t>TDS/EC = 0.8</t>
        </r>
      </text>
    </comment>
    <comment ref="Q41" authorId="0" shapeId="0" xr:uid="{00000000-0006-0000-0C00-000002000000}">
      <text>
        <r>
          <rPr>
            <b/>
            <sz val="9"/>
            <color indexed="81"/>
            <rFont val="Tahoma"/>
            <family val="2"/>
          </rPr>
          <t>Poinapen, Johann:</t>
        </r>
        <r>
          <rPr>
            <sz val="9"/>
            <color indexed="81"/>
            <rFont val="Tahoma"/>
            <family val="2"/>
          </rPr>
          <t xml:space="preserve">
From Actiflo brochure</t>
        </r>
      </text>
    </comment>
    <comment ref="I43" authorId="0" shapeId="0" xr:uid="{00000000-0006-0000-0C00-000003000000}">
      <text>
        <r>
          <rPr>
            <b/>
            <sz val="9"/>
            <color indexed="81"/>
            <rFont val="Tahoma"/>
            <family val="2"/>
          </rPr>
          <t>Poinapen, Johann:</t>
        </r>
        <r>
          <rPr>
            <sz val="9"/>
            <color indexed="81"/>
            <rFont val="Tahoma"/>
            <family val="2"/>
          </rPr>
          <t xml:space="preserve">
Could be as low as 85%</t>
        </r>
      </text>
    </comment>
    <comment ref="X53" authorId="0" shapeId="0" xr:uid="{00000000-0006-0000-0C00-000004000000}">
      <text>
        <r>
          <rPr>
            <b/>
            <sz val="9"/>
            <color indexed="81"/>
            <rFont val="Tahoma"/>
            <family val="2"/>
          </rPr>
          <t>Poinapen, Johann:</t>
        </r>
        <r>
          <rPr>
            <sz val="9"/>
            <color indexed="81"/>
            <rFont val="Tahoma"/>
            <family val="2"/>
          </rPr>
          <t xml:space="preserve">
Could go down to 0.025kWh/m3 in some cases.</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Poinapen, Johann</author>
  </authors>
  <commentList>
    <comment ref="R39" authorId="0" shapeId="0" xr:uid="{00000000-0006-0000-0D00-000001000000}">
      <text>
        <r>
          <rPr>
            <b/>
            <sz val="9"/>
            <color indexed="81"/>
            <rFont val="Tahoma"/>
            <family val="2"/>
          </rPr>
          <t>Poinapen, Johann:</t>
        </r>
        <r>
          <rPr>
            <sz val="9"/>
            <color indexed="81"/>
            <rFont val="Tahoma"/>
            <family val="2"/>
          </rPr>
          <t xml:space="preserve">
</t>
        </r>
        <r>
          <rPr>
            <sz val="11"/>
            <color indexed="81"/>
            <rFont val="Tahoma"/>
            <family val="2"/>
          </rPr>
          <t>TDS/EC = 0.8</t>
        </r>
      </text>
    </comment>
    <comment ref="Q41" authorId="0" shapeId="0" xr:uid="{00000000-0006-0000-0D00-000002000000}">
      <text>
        <r>
          <rPr>
            <b/>
            <sz val="9"/>
            <color indexed="81"/>
            <rFont val="Tahoma"/>
            <family val="2"/>
          </rPr>
          <t>Poinapen, Johann:</t>
        </r>
        <r>
          <rPr>
            <sz val="9"/>
            <color indexed="81"/>
            <rFont val="Tahoma"/>
            <family val="2"/>
          </rPr>
          <t xml:space="preserve">
From Actiflo brochure</t>
        </r>
      </text>
    </comment>
    <comment ref="I43" authorId="0" shapeId="0" xr:uid="{00000000-0006-0000-0D00-000003000000}">
      <text>
        <r>
          <rPr>
            <b/>
            <sz val="9"/>
            <color indexed="81"/>
            <rFont val="Tahoma"/>
            <family val="2"/>
          </rPr>
          <t>Poinapen, Johann:</t>
        </r>
        <r>
          <rPr>
            <sz val="9"/>
            <color indexed="81"/>
            <rFont val="Tahoma"/>
            <family val="2"/>
          </rPr>
          <t xml:space="preserve">
Could be as low as 85%</t>
        </r>
      </text>
    </comment>
    <comment ref="X53" authorId="0" shapeId="0" xr:uid="{00000000-0006-0000-0D00-000004000000}">
      <text>
        <r>
          <rPr>
            <b/>
            <sz val="9"/>
            <color indexed="81"/>
            <rFont val="Tahoma"/>
            <family val="2"/>
          </rPr>
          <t>Poinapen, Johann:</t>
        </r>
        <r>
          <rPr>
            <sz val="9"/>
            <color indexed="81"/>
            <rFont val="Tahoma"/>
            <family val="2"/>
          </rPr>
          <t xml:space="preserve">
Could go down to 0.025kWh/m3 in some cases.</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Poinapen, Johann</author>
  </authors>
  <commentList>
    <comment ref="R39" authorId="0" shapeId="0" xr:uid="{00000000-0006-0000-0E00-000001000000}">
      <text>
        <r>
          <rPr>
            <b/>
            <sz val="9"/>
            <color indexed="81"/>
            <rFont val="Tahoma"/>
            <family val="2"/>
          </rPr>
          <t>Poinapen, Johann:</t>
        </r>
        <r>
          <rPr>
            <sz val="9"/>
            <color indexed="81"/>
            <rFont val="Tahoma"/>
            <family val="2"/>
          </rPr>
          <t xml:space="preserve">
</t>
        </r>
        <r>
          <rPr>
            <sz val="11"/>
            <color indexed="81"/>
            <rFont val="Tahoma"/>
            <family val="2"/>
          </rPr>
          <t>TDS/EC = 0.8</t>
        </r>
      </text>
    </comment>
    <comment ref="Q41" authorId="0" shapeId="0" xr:uid="{00000000-0006-0000-0E00-000002000000}">
      <text>
        <r>
          <rPr>
            <b/>
            <sz val="9"/>
            <color indexed="81"/>
            <rFont val="Tahoma"/>
            <family val="2"/>
          </rPr>
          <t>Poinapen, Johann:</t>
        </r>
        <r>
          <rPr>
            <sz val="9"/>
            <color indexed="81"/>
            <rFont val="Tahoma"/>
            <family val="2"/>
          </rPr>
          <t xml:space="preserve">
From Actiflo brochure</t>
        </r>
      </text>
    </comment>
    <comment ref="I43" authorId="0" shapeId="0" xr:uid="{00000000-0006-0000-0E00-000003000000}">
      <text>
        <r>
          <rPr>
            <b/>
            <sz val="9"/>
            <color indexed="81"/>
            <rFont val="Tahoma"/>
            <family val="2"/>
          </rPr>
          <t>Poinapen, Johann:</t>
        </r>
        <r>
          <rPr>
            <sz val="9"/>
            <color indexed="81"/>
            <rFont val="Tahoma"/>
            <family val="2"/>
          </rPr>
          <t xml:space="preserve">
Could be as low as 85%</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Poinapen, Johann</author>
  </authors>
  <commentList>
    <comment ref="Q41" authorId="0" shapeId="0" xr:uid="{00000000-0006-0000-0200-000001000000}">
      <text>
        <r>
          <rPr>
            <b/>
            <sz val="9"/>
            <color indexed="81"/>
            <rFont val="Tahoma"/>
            <family val="2"/>
          </rPr>
          <t>Poinapen, Johann:</t>
        </r>
        <r>
          <rPr>
            <sz val="9"/>
            <color indexed="81"/>
            <rFont val="Tahoma"/>
            <family val="2"/>
          </rPr>
          <t xml:space="preserve">
From Actiflo brochure</t>
        </r>
      </text>
    </comment>
    <comment ref="I43" authorId="0" shapeId="0" xr:uid="{00000000-0006-0000-0200-000002000000}">
      <text>
        <r>
          <rPr>
            <b/>
            <sz val="9"/>
            <color indexed="81"/>
            <rFont val="Tahoma"/>
            <family val="2"/>
          </rPr>
          <t>Poinapen, Johann:</t>
        </r>
        <r>
          <rPr>
            <sz val="9"/>
            <color indexed="81"/>
            <rFont val="Tahoma"/>
            <family val="2"/>
          </rPr>
          <t xml:space="preserve">
Could be as low as 85%</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Poinapen, Johann</author>
  </authors>
  <commentList>
    <comment ref="Q41" authorId="0" shapeId="0" xr:uid="{00000000-0006-0000-0300-000001000000}">
      <text>
        <r>
          <rPr>
            <b/>
            <sz val="9"/>
            <color indexed="81"/>
            <rFont val="Tahoma"/>
            <family val="2"/>
          </rPr>
          <t>Poinapen, Johann:</t>
        </r>
        <r>
          <rPr>
            <sz val="9"/>
            <color indexed="81"/>
            <rFont val="Tahoma"/>
            <family val="2"/>
          </rPr>
          <t xml:space="preserve">
From Actiflo brochure</t>
        </r>
      </text>
    </comment>
    <comment ref="I43" authorId="0" shapeId="0" xr:uid="{00000000-0006-0000-0300-000002000000}">
      <text>
        <r>
          <rPr>
            <b/>
            <sz val="9"/>
            <color indexed="81"/>
            <rFont val="Tahoma"/>
            <family val="2"/>
          </rPr>
          <t>Poinapen, Johann:</t>
        </r>
        <r>
          <rPr>
            <sz val="9"/>
            <color indexed="81"/>
            <rFont val="Tahoma"/>
            <family val="2"/>
          </rPr>
          <t xml:space="preserve">
Could be as low as 85%</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Poinapen, Johann</author>
  </authors>
  <commentList>
    <comment ref="Q41" authorId="0" shapeId="0" xr:uid="{00000000-0006-0000-0400-000001000000}">
      <text>
        <r>
          <rPr>
            <b/>
            <sz val="9"/>
            <color indexed="81"/>
            <rFont val="Tahoma"/>
            <family val="2"/>
          </rPr>
          <t>Poinapen, Johann:</t>
        </r>
        <r>
          <rPr>
            <sz val="9"/>
            <color indexed="81"/>
            <rFont val="Tahoma"/>
            <family val="2"/>
          </rPr>
          <t xml:space="preserve">
From Actiflo brochure</t>
        </r>
      </text>
    </comment>
    <comment ref="I43" authorId="0" shapeId="0" xr:uid="{00000000-0006-0000-0400-000002000000}">
      <text>
        <r>
          <rPr>
            <b/>
            <sz val="9"/>
            <color indexed="81"/>
            <rFont val="Tahoma"/>
            <family val="2"/>
          </rPr>
          <t>Poinapen, Johann:</t>
        </r>
        <r>
          <rPr>
            <sz val="9"/>
            <color indexed="81"/>
            <rFont val="Tahoma"/>
            <family val="2"/>
          </rPr>
          <t xml:space="preserve">
Could be as low as 85%</t>
        </r>
      </text>
    </comment>
    <comment ref="G56" authorId="0" shapeId="0" xr:uid="{00000000-0006-0000-0400-000003000000}">
      <text>
        <r>
          <rPr>
            <b/>
            <sz val="11"/>
            <color indexed="81"/>
            <rFont val="Tahoma"/>
            <family val="2"/>
          </rPr>
          <t>Poinapen, Johann:</t>
        </r>
        <r>
          <rPr>
            <sz val="11"/>
            <color indexed="81"/>
            <rFont val="Tahoma"/>
            <family val="2"/>
          </rPr>
          <t xml:space="preserve">
</t>
        </r>
        <r>
          <rPr>
            <sz val="14"/>
            <color indexed="81"/>
            <rFont val="Tahoma"/>
            <family val="2"/>
          </rPr>
          <t>Fouling of UF membrane. This scenario will fail.</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Poinapen, Johann</author>
  </authors>
  <commentList>
    <comment ref="Q41" authorId="0" shapeId="0" xr:uid="{00000000-0006-0000-0500-000001000000}">
      <text>
        <r>
          <rPr>
            <b/>
            <sz val="9"/>
            <color indexed="81"/>
            <rFont val="Tahoma"/>
            <family val="2"/>
          </rPr>
          <t>Poinapen, Johann:</t>
        </r>
        <r>
          <rPr>
            <sz val="9"/>
            <color indexed="81"/>
            <rFont val="Tahoma"/>
            <family val="2"/>
          </rPr>
          <t xml:space="preserve">
From Actiflo brochure</t>
        </r>
      </text>
    </comment>
    <comment ref="I43" authorId="0" shapeId="0" xr:uid="{00000000-0006-0000-0500-000002000000}">
      <text>
        <r>
          <rPr>
            <b/>
            <sz val="9"/>
            <color indexed="81"/>
            <rFont val="Tahoma"/>
            <family val="2"/>
          </rPr>
          <t>Poinapen, Johann:</t>
        </r>
        <r>
          <rPr>
            <sz val="9"/>
            <color indexed="81"/>
            <rFont val="Tahoma"/>
            <family val="2"/>
          </rPr>
          <t xml:space="preserve">
Could be as low as 85%</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Poinapen, Johann</author>
  </authors>
  <commentList>
    <comment ref="R39" authorId="0" shapeId="0" xr:uid="{00000000-0006-0000-0600-000001000000}">
      <text>
        <r>
          <rPr>
            <b/>
            <sz val="9"/>
            <color indexed="81"/>
            <rFont val="Tahoma"/>
            <family val="2"/>
          </rPr>
          <t>Poinapen, Johann:</t>
        </r>
        <r>
          <rPr>
            <sz val="9"/>
            <color indexed="81"/>
            <rFont val="Tahoma"/>
            <family val="2"/>
          </rPr>
          <t xml:space="preserve">
</t>
        </r>
        <r>
          <rPr>
            <sz val="11"/>
            <color indexed="81"/>
            <rFont val="Tahoma"/>
            <family val="2"/>
          </rPr>
          <t>TDS/EC = 0.8</t>
        </r>
      </text>
    </comment>
    <comment ref="Q41" authorId="0" shapeId="0" xr:uid="{00000000-0006-0000-0600-000002000000}">
      <text>
        <r>
          <rPr>
            <b/>
            <sz val="9"/>
            <color indexed="81"/>
            <rFont val="Tahoma"/>
            <family val="2"/>
          </rPr>
          <t>Poinapen, Johann:</t>
        </r>
        <r>
          <rPr>
            <sz val="9"/>
            <color indexed="81"/>
            <rFont val="Tahoma"/>
            <family val="2"/>
          </rPr>
          <t xml:space="preserve">
From Actiflo brochure</t>
        </r>
      </text>
    </comment>
    <comment ref="I43" authorId="0" shapeId="0" xr:uid="{00000000-0006-0000-0600-000003000000}">
      <text>
        <r>
          <rPr>
            <b/>
            <sz val="9"/>
            <color indexed="81"/>
            <rFont val="Tahoma"/>
            <family val="2"/>
          </rPr>
          <t>Poinapen, Johann:</t>
        </r>
        <r>
          <rPr>
            <sz val="9"/>
            <color indexed="81"/>
            <rFont val="Tahoma"/>
            <family val="2"/>
          </rPr>
          <t xml:space="preserve">
Could be as low as 85%</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Poinapen, Johann</author>
  </authors>
  <commentList>
    <comment ref="R39" authorId="0" shapeId="0" xr:uid="{00000000-0006-0000-0700-000001000000}">
      <text>
        <r>
          <rPr>
            <b/>
            <sz val="9"/>
            <color indexed="81"/>
            <rFont val="Tahoma"/>
            <family val="2"/>
          </rPr>
          <t>Poinapen, Johann:</t>
        </r>
        <r>
          <rPr>
            <sz val="9"/>
            <color indexed="81"/>
            <rFont val="Tahoma"/>
            <family val="2"/>
          </rPr>
          <t xml:space="preserve">
</t>
        </r>
        <r>
          <rPr>
            <sz val="11"/>
            <color indexed="81"/>
            <rFont val="Tahoma"/>
            <family val="2"/>
          </rPr>
          <t>TDS/EC = 0.8</t>
        </r>
      </text>
    </comment>
    <comment ref="Q41" authorId="0" shapeId="0" xr:uid="{00000000-0006-0000-0700-000002000000}">
      <text>
        <r>
          <rPr>
            <b/>
            <sz val="9"/>
            <color indexed="81"/>
            <rFont val="Tahoma"/>
            <family val="2"/>
          </rPr>
          <t>Poinapen, Johann:</t>
        </r>
        <r>
          <rPr>
            <sz val="9"/>
            <color indexed="81"/>
            <rFont val="Tahoma"/>
            <family val="2"/>
          </rPr>
          <t xml:space="preserve">
From Actiflo brochure</t>
        </r>
      </text>
    </comment>
    <comment ref="I43" authorId="0" shapeId="0" xr:uid="{00000000-0006-0000-0700-000003000000}">
      <text>
        <r>
          <rPr>
            <b/>
            <sz val="9"/>
            <color indexed="81"/>
            <rFont val="Tahoma"/>
            <family val="2"/>
          </rPr>
          <t>Poinapen, Johann:</t>
        </r>
        <r>
          <rPr>
            <sz val="9"/>
            <color indexed="81"/>
            <rFont val="Tahoma"/>
            <family val="2"/>
          </rPr>
          <t xml:space="preserve">
Could be as low as 85%</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Poinapen, Johann</author>
  </authors>
  <commentList>
    <comment ref="R39" authorId="0" shapeId="0" xr:uid="{00000000-0006-0000-0800-000001000000}">
      <text>
        <r>
          <rPr>
            <b/>
            <sz val="9"/>
            <color indexed="81"/>
            <rFont val="Tahoma"/>
            <family val="2"/>
          </rPr>
          <t>Poinapen, Johann:</t>
        </r>
        <r>
          <rPr>
            <sz val="9"/>
            <color indexed="81"/>
            <rFont val="Tahoma"/>
            <family val="2"/>
          </rPr>
          <t xml:space="preserve">
</t>
        </r>
        <r>
          <rPr>
            <sz val="11"/>
            <color indexed="81"/>
            <rFont val="Tahoma"/>
            <family val="2"/>
          </rPr>
          <t>TDS/EC = 0.8</t>
        </r>
      </text>
    </comment>
    <comment ref="Q41" authorId="0" shapeId="0" xr:uid="{00000000-0006-0000-0800-000002000000}">
      <text>
        <r>
          <rPr>
            <b/>
            <sz val="9"/>
            <color indexed="81"/>
            <rFont val="Tahoma"/>
            <family val="2"/>
          </rPr>
          <t>Poinapen, Johann:</t>
        </r>
        <r>
          <rPr>
            <sz val="9"/>
            <color indexed="81"/>
            <rFont val="Tahoma"/>
            <family val="2"/>
          </rPr>
          <t xml:space="preserve">
From Actiflo brochure</t>
        </r>
      </text>
    </comment>
    <comment ref="I43" authorId="0" shapeId="0" xr:uid="{00000000-0006-0000-0800-000003000000}">
      <text>
        <r>
          <rPr>
            <b/>
            <sz val="9"/>
            <color indexed="81"/>
            <rFont val="Tahoma"/>
            <family val="2"/>
          </rPr>
          <t>Poinapen, Johann:</t>
        </r>
        <r>
          <rPr>
            <sz val="9"/>
            <color indexed="81"/>
            <rFont val="Tahoma"/>
            <family val="2"/>
          </rPr>
          <t xml:space="preserve">
Could be as low as 85%</t>
        </r>
      </text>
    </comment>
    <comment ref="X53" authorId="0" shapeId="0" xr:uid="{00000000-0006-0000-0800-000004000000}">
      <text>
        <r>
          <rPr>
            <b/>
            <sz val="9"/>
            <color indexed="81"/>
            <rFont val="Tahoma"/>
            <family val="2"/>
          </rPr>
          <t>Poinapen, Johann:</t>
        </r>
        <r>
          <rPr>
            <sz val="9"/>
            <color indexed="81"/>
            <rFont val="Tahoma"/>
            <family val="2"/>
          </rPr>
          <t xml:space="preserve">
Could go down to 0.025kWh/m3 in some cases.</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Poinapen, Johann</author>
  </authors>
  <commentList>
    <comment ref="R39" authorId="0" shapeId="0" xr:uid="{00000000-0006-0000-0900-000001000000}">
      <text>
        <r>
          <rPr>
            <b/>
            <sz val="9"/>
            <color indexed="81"/>
            <rFont val="Tahoma"/>
            <family val="2"/>
          </rPr>
          <t>Poinapen, Johann:</t>
        </r>
        <r>
          <rPr>
            <sz val="9"/>
            <color indexed="81"/>
            <rFont val="Tahoma"/>
            <family val="2"/>
          </rPr>
          <t xml:space="preserve">
</t>
        </r>
        <r>
          <rPr>
            <sz val="11"/>
            <color indexed="81"/>
            <rFont val="Tahoma"/>
            <family val="2"/>
          </rPr>
          <t>TDS/EC = 0.8</t>
        </r>
      </text>
    </comment>
    <comment ref="Q41" authorId="0" shapeId="0" xr:uid="{00000000-0006-0000-0900-000002000000}">
      <text>
        <r>
          <rPr>
            <b/>
            <sz val="9"/>
            <color indexed="81"/>
            <rFont val="Tahoma"/>
            <family val="2"/>
          </rPr>
          <t>Poinapen, Johann:</t>
        </r>
        <r>
          <rPr>
            <sz val="9"/>
            <color indexed="81"/>
            <rFont val="Tahoma"/>
            <family val="2"/>
          </rPr>
          <t xml:space="preserve">
From Actiflo brochure</t>
        </r>
      </text>
    </comment>
    <comment ref="I43" authorId="0" shapeId="0" xr:uid="{00000000-0006-0000-0900-000003000000}">
      <text>
        <r>
          <rPr>
            <b/>
            <sz val="9"/>
            <color indexed="81"/>
            <rFont val="Tahoma"/>
            <family val="2"/>
          </rPr>
          <t>Poinapen, Johann:</t>
        </r>
        <r>
          <rPr>
            <sz val="9"/>
            <color indexed="81"/>
            <rFont val="Tahoma"/>
            <family val="2"/>
          </rPr>
          <t xml:space="preserve">
Could be as low as 85%</t>
        </r>
      </text>
    </comment>
    <comment ref="X53" authorId="0" shapeId="0" xr:uid="{00000000-0006-0000-0900-000004000000}">
      <text>
        <r>
          <rPr>
            <b/>
            <sz val="9"/>
            <color indexed="81"/>
            <rFont val="Tahoma"/>
            <family val="2"/>
          </rPr>
          <t>Poinapen, Johann:</t>
        </r>
        <r>
          <rPr>
            <sz val="9"/>
            <color indexed="81"/>
            <rFont val="Tahoma"/>
            <family val="2"/>
          </rPr>
          <t xml:space="preserve">
Could go down to 0.025kWh/m3 in some cases.</t>
        </r>
      </text>
    </comment>
  </commentList>
</comments>
</file>

<file path=xl/sharedStrings.xml><?xml version="1.0" encoding="utf-8"?>
<sst xmlns="http://schemas.openxmlformats.org/spreadsheetml/2006/main" count="1958" uniqueCount="215">
  <si>
    <r>
      <rPr>
        <b/>
        <sz val="14"/>
        <color rgb="FFFF0000"/>
        <rFont val="Calibri"/>
        <family val="2"/>
        <scheme val="minor"/>
      </rPr>
      <t xml:space="preserve">    </t>
    </r>
    <r>
      <rPr>
        <b/>
        <u/>
        <sz val="14"/>
        <color rgb="FFFF0000"/>
        <rFont val="Calibri"/>
        <family val="2"/>
        <scheme val="minor"/>
      </rPr>
      <t xml:space="preserve">Feed Water </t>
    </r>
  </si>
  <si>
    <t>m3/h</t>
  </si>
  <si>
    <t>UF Filtrate</t>
  </si>
  <si>
    <t>RO Feed</t>
  </si>
  <si>
    <t>Overall Recovery</t>
  </si>
  <si>
    <t>Total Waste Stream</t>
  </si>
  <si>
    <t>Solids</t>
  </si>
  <si>
    <t>Concentrate</t>
  </si>
  <si>
    <t>IX waste</t>
  </si>
  <si>
    <t>Note: percentages next to process unit name indicates assumed recovery rate</t>
  </si>
  <si>
    <t>Product water</t>
  </si>
  <si>
    <t>Total Product water</t>
  </si>
  <si>
    <t>Backwash</t>
  </si>
  <si>
    <t>UF Backwash</t>
  </si>
  <si>
    <t>Waste sludge, Qw</t>
  </si>
  <si>
    <t>UF Feed</t>
  </si>
  <si>
    <t>RO Filtrate</t>
  </si>
  <si>
    <t>Concentrate + CIP</t>
  </si>
  <si>
    <t>Flow</t>
  </si>
  <si>
    <t>COD</t>
  </si>
  <si>
    <t>TSS</t>
  </si>
  <si>
    <t>TOC</t>
  </si>
  <si>
    <t>TDS</t>
  </si>
  <si>
    <t>Parameters</t>
  </si>
  <si>
    <t>Unit</t>
  </si>
  <si>
    <t>Pre-filter</t>
  </si>
  <si>
    <t>Actiflo 1</t>
  </si>
  <si>
    <t>MBBR</t>
  </si>
  <si>
    <t>Actiflo 2</t>
  </si>
  <si>
    <t>RO 2</t>
  </si>
  <si>
    <t>RO 1</t>
  </si>
  <si>
    <t>IX</t>
  </si>
  <si>
    <t>Recovery (%)</t>
  </si>
  <si>
    <t xml:space="preserve">UF </t>
  </si>
  <si>
    <t>mg/L</t>
  </si>
  <si>
    <t>CIP</t>
  </si>
  <si>
    <t>Product Water</t>
  </si>
  <si>
    <t>NH3</t>
  </si>
  <si>
    <t>NO3</t>
  </si>
  <si>
    <t>BOD</t>
  </si>
  <si>
    <t>Turbidity</t>
  </si>
  <si>
    <t>TN</t>
  </si>
  <si>
    <t>NTU</t>
  </si>
  <si>
    <t>mgN/L</t>
  </si>
  <si>
    <t>Process Unit % Removal</t>
  </si>
  <si>
    <t>TKN</t>
  </si>
  <si>
    <t>TP</t>
  </si>
  <si>
    <t>pH</t>
  </si>
  <si>
    <t>RO2 Filtrate</t>
  </si>
  <si>
    <t>RO1 Filtrate</t>
  </si>
  <si>
    <t>Total RO filtrate</t>
  </si>
  <si>
    <t>mgP/L</t>
  </si>
  <si>
    <t>DOW- FILMTEC RO Membranes Techincal Manual</t>
  </si>
  <si>
    <t>VSS</t>
  </si>
  <si>
    <t>RP (OP)</t>
  </si>
  <si>
    <t>Silica</t>
  </si>
  <si>
    <t>Boron</t>
  </si>
  <si>
    <t>Methanol</t>
  </si>
  <si>
    <t>Sulfides</t>
  </si>
  <si>
    <t>Total Iron</t>
  </si>
  <si>
    <t>Dissolved Iron</t>
  </si>
  <si>
    <t>Colloidal and dissolved iron</t>
  </si>
  <si>
    <r>
      <rPr>
        <sz val="12"/>
        <color theme="1"/>
        <rFont val="Calibri"/>
        <family val="2"/>
      </rPr>
      <t>µ</t>
    </r>
    <r>
      <rPr>
        <sz val="12"/>
        <color theme="1"/>
        <rFont val="Times New Roman"/>
        <family val="1"/>
      </rPr>
      <t>g/L</t>
    </r>
  </si>
  <si>
    <t>O&amp;G</t>
  </si>
  <si>
    <t>TPH</t>
  </si>
  <si>
    <t>RP(OP)</t>
  </si>
  <si>
    <t>Explanation: Colour coded input data</t>
  </si>
  <si>
    <t>Influent (Feed)</t>
  </si>
  <si>
    <t>Waste flowrate</t>
  </si>
  <si>
    <t>Effluent flowrate</t>
  </si>
  <si>
    <t>Green values: Estimate based on KWR's exp</t>
  </si>
  <si>
    <r>
      <rPr>
        <b/>
        <sz val="14"/>
        <color rgb="FFFF0000"/>
        <rFont val="Calibri"/>
        <family val="2"/>
        <scheme val="minor"/>
      </rPr>
      <t xml:space="preserve">  </t>
    </r>
    <r>
      <rPr>
        <b/>
        <u/>
        <sz val="14"/>
        <color rgb="FFFF0000"/>
        <rFont val="Calibri"/>
        <family val="2"/>
        <scheme val="minor"/>
      </rPr>
      <t>UF Feed</t>
    </r>
  </si>
  <si>
    <t>Pre-treatment steps (Veolia)</t>
  </si>
  <si>
    <t>Treatment (DuPont)</t>
  </si>
  <si>
    <t>Actiflo + MBBR + Actiflo</t>
  </si>
  <si>
    <t xml:space="preserve">Actiflo + MBBR </t>
  </si>
  <si>
    <t>MBBR + Actiflo</t>
  </si>
  <si>
    <t xml:space="preserve">MBBR </t>
  </si>
  <si>
    <t>UF + RO + IX</t>
  </si>
  <si>
    <t>UF + RO + RO</t>
  </si>
  <si>
    <t>UF + RO + RO + IX</t>
  </si>
  <si>
    <t>Blue values: From literature review and technology providers</t>
  </si>
  <si>
    <t>Energy use</t>
  </si>
  <si>
    <t>Black values: Calculated or plant Input</t>
  </si>
  <si>
    <t>This spreadsheet has been developed to predict the water quality after each treatment process unit.</t>
  </si>
  <si>
    <t>The prediction tool is based on % removal from the respective process unit.</t>
  </si>
  <si>
    <t xml:space="preserve">Johann Poinapen </t>
  </si>
  <si>
    <t>KWR Water Research Institute</t>
  </si>
  <si>
    <t>Alkalinity</t>
  </si>
  <si>
    <t>Conductivity</t>
  </si>
  <si>
    <t>Temperature</t>
  </si>
  <si>
    <t>µS/cm</t>
  </si>
  <si>
    <r>
      <rPr>
        <vertAlign val="superscript"/>
        <sz val="11"/>
        <color theme="1"/>
        <rFont val="Calibri"/>
        <family val="2"/>
        <scheme val="minor"/>
      </rPr>
      <t>0</t>
    </r>
    <r>
      <rPr>
        <sz val="11"/>
        <color theme="1"/>
        <rFont val="Calibri"/>
        <family val="2"/>
        <scheme val="minor"/>
      </rPr>
      <t>C</t>
    </r>
  </si>
  <si>
    <r>
      <t>mgCaCO</t>
    </r>
    <r>
      <rPr>
        <vertAlign val="subscript"/>
        <sz val="11"/>
        <color theme="1"/>
        <rFont val="Calibri"/>
        <family val="2"/>
        <scheme val="minor"/>
      </rPr>
      <t>3</t>
    </r>
    <r>
      <rPr>
        <sz val="11"/>
        <color theme="1"/>
        <rFont val="Calibri"/>
        <family val="2"/>
        <scheme val="minor"/>
      </rPr>
      <t>/L</t>
    </r>
  </si>
  <si>
    <t>UF</t>
  </si>
  <si>
    <t>RO</t>
  </si>
  <si>
    <t>EIR</t>
  </si>
  <si>
    <t>ACTIFLO</t>
  </si>
  <si>
    <t xml:space="preserve">ACTIFLO </t>
  </si>
  <si>
    <t>Sulphates</t>
  </si>
  <si>
    <t>Chlorides</t>
  </si>
  <si>
    <t>Carbonates &amp; others</t>
  </si>
  <si>
    <t>Total Feed Water</t>
  </si>
  <si>
    <r>
      <t>(kWh/m</t>
    </r>
    <r>
      <rPr>
        <b/>
        <vertAlign val="superscript"/>
        <sz val="16"/>
        <color theme="1"/>
        <rFont val="Calibri"/>
        <family val="2"/>
        <scheme val="minor"/>
      </rPr>
      <t>3</t>
    </r>
    <r>
      <rPr>
        <b/>
        <sz val="16"/>
        <color theme="1"/>
        <rFont val="Calibri"/>
        <family val="2"/>
        <scheme val="minor"/>
      </rPr>
      <t>)</t>
    </r>
  </si>
  <si>
    <r>
      <t>m</t>
    </r>
    <r>
      <rPr>
        <b/>
        <vertAlign val="superscript"/>
        <sz val="18"/>
        <color rgb="FF0070C0"/>
        <rFont val="Calibri"/>
        <family val="2"/>
        <scheme val="minor"/>
      </rPr>
      <t>3</t>
    </r>
    <r>
      <rPr>
        <b/>
        <sz val="18"/>
        <color rgb="FF0070C0"/>
        <rFont val="Calibri"/>
        <family val="2"/>
        <scheme val="minor"/>
      </rPr>
      <t>/h</t>
    </r>
  </si>
  <si>
    <r>
      <t xml:space="preserve">Option 1: </t>
    </r>
    <r>
      <rPr>
        <sz val="36"/>
        <color rgb="FF0070C0"/>
        <rFont val="Calibri"/>
        <family val="2"/>
        <scheme val="minor"/>
      </rPr>
      <t xml:space="preserve">MBBR + </t>
    </r>
    <r>
      <rPr>
        <sz val="36"/>
        <color rgb="FF002060"/>
        <rFont val="Calibri"/>
        <family val="2"/>
        <scheme val="minor"/>
      </rPr>
      <t>UF + RO + IX</t>
    </r>
  </si>
  <si>
    <r>
      <t xml:space="preserve">Option 2: </t>
    </r>
    <r>
      <rPr>
        <sz val="36"/>
        <color rgb="FF0070C0"/>
        <rFont val="Calibri"/>
        <family val="2"/>
        <scheme val="minor"/>
      </rPr>
      <t xml:space="preserve">MBBR </t>
    </r>
    <r>
      <rPr>
        <sz val="36"/>
        <color rgb="FF002060"/>
        <rFont val="Calibri"/>
        <family val="2"/>
        <scheme val="minor"/>
      </rPr>
      <t>+ UF + RO + RO</t>
    </r>
  </si>
  <si>
    <r>
      <t xml:space="preserve">Option 3: </t>
    </r>
    <r>
      <rPr>
        <sz val="36"/>
        <color rgb="FF0070C0"/>
        <rFont val="Calibri"/>
        <family val="2"/>
        <scheme val="minor"/>
      </rPr>
      <t xml:space="preserve">MBBR </t>
    </r>
    <r>
      <rPr>
        <sz val="36"/>
        <color rgb="FF002060"/>
        <rFont val="Calibri"/>
        <family val="2"/>
        <scheme val="minor"/>
      </rPr>
      <t>+ UF + RO + RO + IX</t>
    </r>
  </si>
  <si>
    <r>
      <t xml:space="preserve">Option 4: </t>
    </r>
    <r>
      <rPr>
        <sz val="36"/>
        <color rgb="FF0070C0"/>
        <rFont val="Calibri"/>
        <family val="2"/>
        <scheme val="minor"/>
      </rPr>
      <t xml:space="preserve">MBBR + ACTIFLO + </t>
    </r>
    <r>
      <rPr>
        <sz val="36"/>
        <color rgb="FF002060"/>
        <rFont val="Calibri"/>
        <family val="2"/>
        <scheme val="minor"/>
      </rPr>
      <t>UF + RO + IX</t>
    </r>
  </si>
  <si>
    <r>
      <t xml:space="preserve">Option 5: </t>
    </r>
    <r>
      <rPr>
        <sz val="36"/>
        <color rgb="FF0070C0"/>
        <rFont val="Calibri"/>
        <family val="2"/>
        <scheme val="minor"/>
      </rPr>
      <t>MBBR + ACTIFLO</t>
    </r>
    <r>
      <rPr>
        <sz val="36"/>
        <color theme="1"/>
        <rFont val="Calibri"/>
        <family val="2"/>
        <scheme val="minor"/>
      </rPr>
      <t xml:space="preserve"> </t>
    </r>
    <r>
      <rPr>
        <sz val="36"/>
        <color rgb="FF002060"/>
        <rFont val="Calibri"/>
        <family val="2"/>
        <scheme val="minor"/>
      </rPr>
      <t>+ UF + RO + RO</t>
    </r>
  </si>
  <si>
    <r>
      <t xml:space="preserve">Option 6: </t>
    </r>
    <r>
      <rPr>
        <sz val="36"/>
        <color rgb="FF0070C0"/>
        <rFont val="Calibri"/>
        <family val="2"/>
        <scheme val="minor"/>
      </rPr>
      <t>MBBR + ACTIFLO</t>
    </r>
    <r>
      <rPr>
        <sz val="36"/>
        <color theme="1"/>
        <rFont val="Calibri"/>
        <family val="2"/>
        <scheme val="minor"/>
      </rPr>
      <t xml:space="preserve"> </t>
    </r>
    <r>
      <rPr>
        <sz val="36"/>
        <color rgb="FF002060"/>
        <rFont val="Calibri"/>
        <family val="2"/>
        <scheme val="minor"/>
      </rPr>
      <t>+ UF + RO + RO + IX</t>
    </r>
  </si>
  <si>
    <r>
      <t xml:space="preserve">Option 7: </t>
    </r>
    <r>
      <rPr>
        <sz val="36"/>
        <color rgb="FF0070C0"/>
        <rFont val="Calibri"/>
        <family val="2"/>
        <scheme val="minor"/>
      </rPr>
      <t xml:space="preserve">ACTIFLO + MBBR + </t>
    </r>
    <r>
      <rPr>
        <sz val="36"/>
        <color rgb="FF002060"/>
        <rFont val="Calibri"/>
        <family val="2"/>
        <scheme val="minor"/>
      </rPr>
      <t>UF + RO + IX</t>
    </r>
  </si>
  <si>
    <r>
      <t xml:space="preserve">Option 8: </t>
    </r>
    <r>
      <rPr>
        <sz val="36"/>
        <color rgb="FF0070C0"/>
        <rFont val="Calibri"/>
        <family val="2"/>
        <scheme val="minor"/>
      </rPr>
      <t xml:space="preserve">ACTIFLO + MBBR </t>
    </r>
    <r>
      <rPr>
        <sz val="36"/>
        <color rgb="FF002060"/>
        <rFont val="Calibri"/>
        <family val="2"/>
        <scheme val="minor"/>
      </rPr>
      <t>+ UF + RO + RO</t>
    </r>
  </si>
  <si>
    <r>
      <t xml:space="preserve">Option 9: </t>
    </r>
    <r>
      <rPr>
        <sz val="36"/>
        <color rgb="FF0070C0"/>
        <rFont val="Calibri"/>
        <family val="2"/>
        <scheme val="minor"/>
      </rPr>
      <t>ACTIFLO + MBBR</t>
    </r>
    <r>
      <rPr>
        <sz val="36"/>
        <color theme="1"/>
        <rFont val="Calibri"/>
        <family val="2"/>
        <scheme val="minor"/>
      </rPr>
      <t xml:space="preserve"> </t>
    </r>
    <r>
      <rPr>
        <sz val="36"/>
        <color rgb="FF002060"/>
        <rFont val="Calibri"/>
        <family val="2"/>
        <scheme val="minor"/>
      </rPr>
      <t>+ UF + RO + RO + IX</t>
    </r>
  </si>
  <si>
    <r>
      <t xml:space="preserve">Option 10: </t>
    </r>
    <r>
      <rPr>
        <sz val="36"/>
        <color rgb="FF0070C0"/>
        <rFont val="Calibri"/>
        <family val="2"/>
        <scheme val="minor"/>
      </rPr>
      <t>ACTIFLO + MBBR + ACTIFLO</t>
    </r>
    <r>
      <rPr>
        <sz val="36"/>
        <color theme="1"/>
        <rFont val="Calibri"/>
        <family val="2"/>
        <scheme val="minor"/>
      </rPr>
      <t xml:space="preserve"> </t>
    </r>
    <r>
      <rPr>
        <sz val="36"/>
        <color rgb="FF002060"/>
        <rFont val="Calibri"/>
        <family val="2"/>
        <scheme val="minor"/>
      </rPr>
      <t>+ UF + RO + IX</t>
    </r>
  </si>
  <si>
    <r>
      <t xml:space="preserve">Option 11: </t>
    </r>
    <r>
      <rPr>
        <sz val="36"/>
        <color rgb="FF0070C0"/>
        <rFont val="Calibri"/>
        <family val="2"/>
        <scheme val="minor"/>
      </rPr>
      <t>ACTIFLO + MBBR + ACTIFLO</t>
    </r>
    <r>
      <rPr>
        <sz val="36"/>
        <color theme="1"/>
        <rFont val="Calibri"/>
        <family val="2"/>
        <scheme val="minor"/>
      </rPr>
      <t xml:space="preserve"> </t>
    </r>
    <r>
      <rPr>
        <sz val="36"/>
        <color rgb="FF002060"/>
        <rFont val="Calibri"/>
        <family val="2"/>
        <scheme val="minor"/>
      </rPr>
      <t>+ UF + RO + RO</t>
    </r>
  </si>
  <si>
    <r>
      <t xml:space="preserve">Option 12: </t>
    </r>
    <r>
      <rPr>
        <sz val="36"/>
        <color rgb="FF0070C0"/>
        <rFont val="Calibri"/>
        <family val="2"/>
        <scheme val="minor"/>
      </rPr>
      <t>ACTIFLO + MBBR + ACTIFLO</t>
    </r>
    <r>
      <rPr>
        <sz val="36"/>
        <color theme="1"/>
        <rFont val="Calibri"/>
        <family val="2"/>
        <scheme val="minor"/>
      </rPr>
      <t xml:space="preserve"> </t>
    </r>
    <r>
      <rPr>
        <sz val="36"/>
        <color rgb="FF002060"/>
        <rFont val="Calibri"/>
        <family val="2"/>
        <scheme val="minor"/>
      </rPr>
      <t>+ UF + RO + RO + IX</t>
    </r>
  </si>
  <si>
    <t>1</t>
  </si>
  <si>
    <t>2</t>
  </si>
  <si>
    <t>3</t>
  </si>
  <si>
    <t>4</t>
  </si>
  <si>
    <t>5</t>
  </si>
  <si>
    <t>6</t>
  </si>
  <si>
    <t>7</t>
  </si>
  <si>
    <t>8</t>
  </si>
  <si>
    <t>9</t>
  </si>
  <si>
    <t>10</t>
  </si>
  <si>
    <t>11</t>
  </si>
  <si>
    <t>12</t>
  </si>
  <si>
    <r>
      <t xml:space="preserve">Option 13: </t>
    </r>
    <r>
      <rPr>
        <sz val="36"/>
        <color rgb="FF0070C0"/>
        <rFont val="Calibri"/>
        <family val="2"/>
        <scheme val="minor"/>
      </rPr>
      <t>MBBR + ACTIFLO</t>
    </r>
    <r>
      <rPr>
        <sz val="36"/>
        <color theme="1"/>
        <rFont val="Calibri"/>
        <family val="2"/>
        <scheme val="minor"/>
      </rPr>
      <t xml:space="preserve"> </t>
    </r>
    <r>
      <rPr>
        <sz val="36"/>
        <color rgb="FF002060"/>
        <rFont val="Calibri"/>
        <family val="2"/>
        <scheme val="minor"/>
      </rPr>
      <t>+ UF + IX + RO + RO</t>
    </r>
  </si>
  <si>
    <t>RO1 Feed</t>
  </si>
  <si>
    <t>IX Feed</t>
  </si>
  <si>
    <t>Waste Stream 1</t>
  </si>
  <si>
    <t>Waste Stream 2</t>
  </si>
  <si>
    <t xml:space="preserve">Total waste </t>
  </si>
  <si>
    <t>13 treatment scenarios</t>
  </si>
  <si>
    <t>13 treatment scenarios were developed with a combination of technologies and the performance of each scenario was accordingly evaluated.</t>
  </si>
  <si>
    <r>
      <t>m</t>
    </r>
    <r>
      <rPr>
        <vertAlign val="superscript"/>
        <sz val="12"/>
        <color theme="1"/>
        <rFont val="Times New Roman"/>
        <family val="1"/>
      </rPr>
      <t>3</t>
    </r>
    <r>
      <rPr>
        <sz val="12"/>
        <color theme="1"/>
        <rFont val="Times New Roman"/>
        <family val="1"/>
      </rPr>
      <t>/h</t>
    </r>
  </si>
  <si>
    <t>Red values: Data obtained from pilot plant operation</t>
  </si>
  <si>
    <t>Coalescent filter</t>
  </si>
  <si>
    <t>Process unit</t>
  </si>
  <si>
    <t xml:space="preserve">Total </t>
  </si>
  <si>
    <t>RO2 Permeate</t>
  </si>
  <si>
    <t>Total RO permeate</t>
  </si>
  <si>
    <t>Water quality data before and after each process unit at the pilot plant are shown for each treatment configuration.</t>
  </si>
  <si>
    <t>Treatment Scenario</t>
  </si>
  <si>
    <t>PFD 1</t>
  </si>
  <si>
    <t>PFD 2</t>
  </si>
  <si>
    <t>PFD 3</t>
  </si>
  <si>
    <t>PFD 4</t>
  </si>
  <si>
    <t>PFD 5</t>
  </si>
  <si>
    <t>PFD 6</t>
  </si>
  <si>
    <t>PFD 7</t>
  </si>
  <si>
    <t>PFD 8</t>
  </si>
  <si>
    <t>PFD 9</t>
  </si>
  <si>
    <t>PFD 10</t>
  </si>
  <si>
    <t>PFD 11</t>
  </si>
  <si>
    <t>PFD 12</t>
  </si>
  <si>
    <t>PFD 13</t>
  </si>
  <si>
    <t>Summary of Product (Treated) Water quality for each treatment scenario</t>
  </si>
  <si>
    <t>RO1</t>
  </si>
  <si>
    <t>RO2</t>
  </si>
  <si>
    <t>Influent</t>
  </si>
  <si>
    <t>Flow Recovery (%)</t>
  </si>
  <si>
    <r>
      <t>GW economic impact rate (</t>
    </r>
    <r>
      <rPr>
        <b/>
        <sz val="15"/>
        <color theme="1"/>
        <rFont val="Calibri"/>
        <family val="2"/>
      </rPr>
      <t>€/m</t>
    </r>
    <r>
      <rPr>
        <b/>
        <vertAlign val="superscript"/>
        <sz val="15"/>
        <color theme="1"/>
        <rFont val="Calibri"/>
        <family val="2"/>
      </rPr>
      <t>3</t>
    </r>
    <r>
      <rPr>
        <b/>
        <sz val="15"/>
        <color theme="1"/>
        <rFont val="Calibri"/>
        <family val="2"/>
      </rPr>
      <t xml:space="preserve"> flow)</t>
    </r>
  </si>
  <si>
    <r>
      <t>Global Warming (GW) env impact rate (kgCO2eq/m</t>
    </r>
    <r>
      <rPr>
        <b/>
        <vertAlign val="superscript"/>
        <sz val="14"/>
        <color theme="1"/>
        <rFont val="Calibri"/>
        <family val="2"/>
        <scheme val="minor"/>
      </rPr>
      <t>3</t>
    </r>
    <r>
      <rPr>
        <b/>
        <sz val="14"/>
        <color theme="1"/>
        <rFont val="Calibri"/>
        <family val="2"/>
        <scheme val="minor"/>
      </rPr>
      <t xml:space="preserve"> flow)</t>
    </r>
  </si>
  <si>
    <t>Total (kWh/d)</t>
  </si>
  <si>
    <t>GW env impact, (kgCO2eq/d)</t>
  </si>
  <si>
    <r>
      <t>Economic impact (</t>
    </r>
    <r>
      <rPr>
        <b/>
        <sz val="16"/>
        <color theme="1"/>
        <rFont val="Calibri"/>
        <family val="2"/>
      </rPr>
      <t>€/d)</t>
    </r>
  </si>
  <si>
    <t>Raw WW (Influent)</t>
  </si>
  <si>
    <t>Impact</t>
  </si>
  <si>
    <t>Influent flow rate (m3/h)</t>
  </si>
  <si>
    <t>21 September 2020</t>
  </si>
  <si>
    <t xml:space="preserve"> </t>
  </si>
  <si>
    <t>COD        (mg/L)</t>
  </si>
  <si>
    <t>BOD (mg/L)</t>
  </si>
  <si>
    <t>TOC (mg/L)</t>
  </si>
  <si>
    <t>TSS (mg/L)</t>
  </si>
  <si>
    <t>VSS (mg/L)</t>
  </si>
  <si>
    <t>Turbidity (NTU)</t>
  </si>
  <si>
    <t>TKN (mgN/L)</t>
  </si>
  <si>
    <t>NH3 (mgN/L)</t>
  </si>
  <si>
    <t>NO3 (mgN/L)</t>
  </si>
  <si>
    <t>TN (mgN/L)</t>
  </si>
  <si>
    <t>TP (mgP/L)</t>
  </si>
  <si>
    <t>RP(OP) (mgP/L)</t>
  </si>
  <si>
    <t>TDS (mg/L)</t>
  </si>
  <si>
    <t>Energy use (kWh/d)</t>
  </si>
  <si>
    <r>
      <t>Economic impact (</t>
    </r>
    <r>
      <rPr>
        <b/>
        <sz val="11"/>
        <color theme="1"/>
        <rFont val="Calibri"/>
        <family val="2"/>
      </rPr>
      <t>€/d)</t>
    </r>
  </si>
  <si>
    <t>Be mindful of the units used for each aspect.</t>
  </si>
  <si>
    <t>Your data</t>
  </si>
  <si>
    <t xml:space="preserve"> The tool does not consider fouling of membranes.</t>
  </si>
  <si>
    <t>See note 9 under Guide.</t>
  </si>
  <si>
    <t>2. MBBR and Actiflo technologies:</t>
  </si>
  <si>
    <r>
      <t xml:space="preserve">Elisenda Taberna - Veolia Water Technologies - </t>
    </r>
    <r>
      <rPr>
        <sz val="11"/>
        <color rgb="FF00B0F0"/>
        <rFont val="Calibri"/>
        <family val="2"/>
        <scheme val="minor"/>
      </rPr>
      <t>M</t>
    </r>
    <r>
      <rPr>
        <sz val="11"/>
        <color theme="1"/>
        <rFont val="Calibri"/>
        <family val="2"/>
        <scheme val="minor"/>
      </rPr>
      <t xml:space="preserve"> +34 618338129;</t>
    </r>
    <r>
      <rPr>
        <sz val="11"/>
        <color rgb="FF00B0F0"/>
        <rFont val="Calibri"/>
        <family val="2"/>
        <scheme val="minor"/>
      </rPr>
      <t xml:space="preserve"> E</t>
    </r>
    <r>
      <rPr>
        <sz val="11"/>
        <color theme="1"/>
        <rFont val="Calibri"/>
        <family val="2"/>
        <scheme val="minor"/>
      </rPr>
      <t xml:space="preserve"> elisenda.taberna@veolia.com</t>
    </r>
  </si>
  <si>
    <r>
      <t> </t>
    </r>
    <r>
      <rPr>
        <b/>
        <sz val="11"/>
        <color rgb="FF00B9EA"/>
        <rFont val="Calibri"/>
        <family val="2"/>
        <scheme val="minor"/>
      </rPr>
      <t>T</t>
    </r>
    <r>
      <rPr>
        <sz val="11"/>
        <color rgb="FF000000"/>
        <rFont val="Calibri"/>
        <family val="2"/>
        <scheme val="minor"/>
      </rPr>
      <t> +31 30 606 9638 </t>
    </r>
    <r>
      <rPr>
        <b/>
        <sz val="11"/>
        <color rgb="FF00B9EA"/>
        <rFont val="Calibri"/>
        <family val="2"/>
        <scheme val="minor"/>
      </rPr>
      <t xml:space="preserve">| M </t>
    </r>
    <r>
      <rPr>
        <sz val="11"/>
        <color rgb="FF000000"/>
        <rFont val="Calibri"/>
        <family val="2"/>
        <scheme val="minor"/>
      </rPr>
      <t>+31 6 11728983  </t>
    </r>
    <r>
      <rPr>
        <b/>
        <sz val="11"/>
        <color rgb="FF00B9EA"/>
        <rFont val="Calibri"/>
        <family val="2"/>
        <scheme val="minor"/>
      </rPr>
      <t>| E</t>
    </r>
    <r>
      <rPr>
        <sz val="11"/>
        <color rgb="FF000000"/>
        <rFont val="Calibri"/>
        <family val="2"/>
        <scheme val="minor"/>
      </rPr>
      <t> Johann.Poinapen@kwrwater.nl</t>
    </r>
  </si>
  <si>
    <t xml:space="preserve">3. UF, RO and IX technologies: </t>
  </si>
  <si>
    <t>4. REWATCH Coordinator:</t>
  </si>
  <si>
    <r>
      <t xml:space="preserve">David Alfred; Ruzafa Oscar and Veronica Gomez - DuPont - </t>
    </r>
    <r>
      <rPr>
        <sz val="11"/>
        <color rgb="FF00B0F0"/>
        <rFont val="Calibri"/>
        <family val="2"/>
        <scheme val="minor"/>
      </rPr>
      <t>M</t>
    </r>
    <r>
      <rPr>
        <sz val="11"/>
        <color theme="1"/>
        <rFont val="Calibri"/>
        <family val="2"/>
        <scheme val="minor"/>
      </rPr>
      <t xml:space="preserve"> +34-877930036; </t>
    </r>
    <r>
      <rPr>
        <sz val="11"/>
        <color rgb="FF00B0F0"/>
        <rFont val="Calibri"/>
        <family val="2"/>
        <scheme val="minor"/>
      </rPr>
      <t>E</t>
    </r>
    <r>
      <rPr>
        <sz val="11"/>
        <color theme="1"/>
        <rFont val="Calibri"/>
        <family val="2"/>
        <scheme val="minor"/>
      </rPr>
      <t xml:space="preserve"> davidalfred.arias@dupont.com</t>
    </r>
  </si>
  <si>
    <r>
      <t xml:space="preserve">Carlos A.R. Quiroz and Xavier Martinez Lladó - Eurecat - </t>
    </r>
    <r>
      <rPr>
        <sz val="11"/>
        <color rgb="FF00B0F0"/>
        <rFont val="Calibri"/>
        <family val="2"/>
        <scheme val="minor"/>
      </rPr>
      <t>M</t>
    </r>
    <r>
      <rPr>
        <sz val="11"/>
        <rFont val="Calibri"/>
        <family val="2"/>
        <scheme val="minor"/>
      </rPr>
      <t xml:space="preserve"> +34 938 777 373; </t>
    </r>
    <r>
      <rPr>
        <sz val="11"/>
        <color rgb="FF00B0F0"/>
        <rFont val="Calibri"/>
        <family val="2"/>
        <scheme val="minor"/>
      </rPr>
      <t>E</t>
    </r>
    <r>
      <rPr>
        <sz val="11"/>
        <rFont val="Calibri"/>
        <family val="2"/>
        <scheme val="minor"/>
      </rPr>
      <t xml:space="preserve"> carlos.ramos@eurecat.org</t>
    </r>
  </si>
  <si>
    <t>For information or queries on the:</t>
  </si>
  <si>
    <t>1. DSS tool, please contact:</t>
  </si>
  <si>
    <t>The energy consumption values were obtained from the technology suppliers, namely Veolia and Dupont.</t>
  </si>
  <si>
    <t>The environmental and economic impact data for each technology were obtained from EURECAT LCA tool.</t>
  </si>
  <si>
    <t>Based on pilot plant experiments, configurations 1,2,3 and 7,8,9 may not work optimally unless a solid-liquid separation unit (e.g. clarifier) is placed before the UF membrane.</t>
  </si>
  <si>
    <t>Note: percentages next to process unit name indicates measured/assumed recovery rate</t>
  </si>
  <si>
    <t>Influent (WW) characteristics</t>
  </si>
  <si>
    <t>Pilot plant data</t>
  </si>
  <si>
    <t>Decision Support tool - Version 1</t>
  </si>
  <si>
    <t>Guidance on the use of this decision support tool</t>
  </si>
  <si>
    <r>
      <rPr>
        <b/>
        <sz val="11"/>
        <color rgb="FFFF0000"/>
        <rFont val="Calibri"/>
        <family val="2"/>
        <scheme val="minor"/>
      </rPr>
      <t>Disclaimer:</t>
    </r>
    <r>
      <rPr>
        <sz val="11"/>
        <color theme="1"/>
        <rFont val="Calibri"/>
        <family val="2"/>
        <scheme val="minor"/>
      </rPr>
      <t xml:space="preserve">
</t>
    </r>
    <r>
      <rPr>
        <sz val="11"/>
        <color rgb="FFFF0000"/>
        <rFont val="Calibri"/>
        <family val="2"/>
        <scheme val="minor"/>
      </rPr>
      <t>This basic predictive tool is intended to stimulate ‘what if’ scenario thinking among water process engineers and operators. It is a decision support tool that can be used to support organisational decision-making activities with respect to treatment of petrochemical wastewater or water of similar characteristics with a limited number of technologies. The water parameters are limited to the most common ones and hence a fully characterised feed water is needed for design purposes. Like all models, it is a simplified version of reality. Hence, the model outputs should not be relied upon solely to make treatment or resource allocation decisions. KWR, DuPont, Veolia and Eurecat accept no liability for any losses or costs incurred as a result of decisions taken based on this tool. Kindly contact us if you need a more in-depth assistance and wish to undertake a more detailed treatment options analysis. Default values and settings in this spreadsheet are not intended to provide a benchmark for any particular treatment technology or process unit. No inferences should be made from the default settings and values.</t>
    </r>
  </si>
  <si>
    <t>The % removal values were obtained from the pilot plant operations, literature, the technology providers and REWATCH's project team experience with these technologies and processes.</t>
  </si>
  <si>
    <t>To use the tool, please enter your wastewater (influent) data as indicated in the Feed WQ tab (next sheet).</t>
  </si>
  <si>
    <t>The results from the 13 treatment configurations will be displayed in the individual PFD sheets. A 'summary results' sheet is provided for ease of comparison.</t>
  </si>
  <si>
    <t xml:space="preserve">There are other process technologies in the water market but could not all be considered in the scope of the REWATCH project.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</si>
</sst>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0.0"/>
    <numFmt numFmtId="166" formatCode="0.0%"/>
    <numFmt numFmtId="167" formatCode="0.00000"/>
    <numFmt numFmtId="168" formatCode="_([$€-2]\ * #,##0.00_);_([$€-2]\ * \(#,##0.00\);_([$€-2]\ * &quot;-&quot;??_);_(@_)"/>
  </numFmts>
  <fonts count="78"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4"/>
      <color rgb="FFFF0000"/>
      <name val="Calibri"/>
      <family val="2"/>
      <scheme val="minor"/>
    </font>
    <font>
      <b/>
      <u/>
      <sz val="14"/>
      <color rgb="FFFF0000"/>
      <name val="Calibri"/>
      <family val="2"/>
      <scheme val="minor"/>
    </font>
    <font>
      <b/>
      <sz val="14"/>
      <color rgb="FFFF0000"/>
      <name val="Calibri"/>
      <family val="2"/>
      <scheme val="minor"/>
    </font>
    <font>
      <sz val="17"/>
      <color rgb="FFFF0000"/>
      <name val="Calibri"/>
      <family val="2"/>
      <scheme val="minor"/>
    </font>
    <font>
      <b/>
      <sz val="17"/>
      <color rgb="FFFF0000"/>
      <name val="Arial Narrow"/>
      <family val="2"/>
    </font>
    <font>
      <b/>
      <sz val="17"/>
      <color rgb="FFFF0000"/>
      <name val="Calibri"/>
      <family val="2"/>
      <scheme val="minor"/>
    </font>
    <font>
      <b/>
      <sz val="18"/>
      <color rgb="FFFF0000"/>
      <name val="Calibri"/>
      <family val="2"/>
      <scheme val="minor"/>
    </font>
    <font>
      <b/>
      <sz val="16"/>
      <color rgb="FFFF0000"/>
      <name val="Calibri"/>
      <family val="2"/>
      <scheme val="minor"/>
    </font>
    <font>
      <b/>
      <sz val="18"/>
      <color rgb="FF0070C0"/>
      <name val="Calibri"/>
      <family val="2"/>
      <scheme val="minor"/>
    </font>
    <font>
      <b/>
      <sz val="11"/>
      <color rgb="FFFF0000"/>
      <name val="Calibri"/>
      <family val="2"/>
      <scheme val="minor"/>
    </font>
    <font>
      <i/>
      <sz val="16"/>
      <color rgb="FFFF0000"/>
      <name val="Calibri"/>
      <family val="2"/>
      <scheme val="minor"/>
    </font>
    <font>
      <sz val="14"/>
      <color theme="1"/>
      <name val="Calibri"/>
      <family val="2"/>
      <scheme val="minor"/>
    </font>
    <font>
      <sz val="12"/>
      <color theme="1"/>
      <name val="Calibri"/>
      <family val="2"/>
      <scheme val="minor"/>
    </font>
    <font>
      <sz val="16"/>
      <color theme="1"/>
      <name val="Calibri"/>
      <family val="2"/>
      <scheme val="minor"/>
    </font>
    <font>
      <sz val="18"/>
      <color theme="1"/>
      <name val="Calibri"/>
      <family val="2"/>
      <scheme val="minor"/>
    </font>
    <font>
      <sz val="36"/>
      <color theme="1"/>
      <name val="Calibri"/>
      <family val="2"/>
      <scheme val="minor"/>
    </font>
    <font>
      <sz val="36"/>
      <color rgb="FF002060"/>
      <name val="Calibri"/>
      <family val="2"/>
      <scheme val="minor"/>
    </font>
    <font>
      <sz val="36"/>
      <color rgb="FF0070C0"/>
      <name val="Calibri"/>
      <family val="2"/>
      <scheme val="minor"/>
    </font>
    <font>
      <b/>
      <sz val="16"/>
      <name val="Calibri"/>
      <family val="2"/>
      <scheme val="minor"/>
    </font>
    <font>
      <b/>
      <sz val="16"/>
      <color theme="1"/>
      <name val="Calibri"/>
      <family val="2"/>
      <scheme val="minor"/>
    </font>
    <font>
      <b/>
      <sz val="14"/>
      <color theme="1"/>
      <name val="Calibri"/>
      <family val="2"/>
      <scheme val="minor"/>
    </font>
    <font>
      <b/>
      <sz val="12"/>
      <color theme="1"/>
      <name val="Calibri"/>
      <family val="2"/>
      <scheme val="minor"/>
    </font>
    <font>
      <b/>
      <sz val="18"/>
      <color theme="1"/>
      <name val="Calibri"/>
      <family val="2"/>
      <scheme val="minor"/>
    </font>
    <font>
      <sz val="12"/>
      <color theme="1"/>
      <name val="Times New Roman"/>
      <family val="1"/>
    </font>
    <font>
      <sz val="14"/>
      <color theme="1"/>
      <name val="Times New Roman"/>
      <family val="1"/>
    </font>
    <font>
      <sz val="9"/>
      <color indexed="81"/>
      <name val="Tahoma"/>
      <family val="2"/>
    </font>
    <font>
      <b/>
      <sz val="9"/>
      <color indexed="81"/>
      <name val="Tahoma"/>
      <family val="2"/>
    </font>
    <font>
      <sz val="12"/>
      <color theme="1"/>
      <name val="Calibri"/>
      <family val="2"/>
    </font>
    <font>
      <sz val="16"/>
      <color rgb="FF0070C0"/>
      <name val="Calibri"/>
      <family val="2"/>
      <scheme val="minor"/>
    </font>
    <font>
      <sz val="16"/>
      <color theme="9" tint="-0.499984740745262"/>
      <name val="Calibri"/>
      <family val="2"/>
      <scheme val="minor"/>
    </font>
    <font>
      <sz val="11"/>
      <color indexed="81"/>
      <name val="Tahoma"/>
      <family val="2"/>
    </font>
    <font>
      <b/>
      <sz val="10"/>
      <color theme="1"/>
      <name val="Calibri"/>
      <family val="2"/>
      <scheme val="minor"/>
    </font>
    <font>
      <sz val="15"/>
      <color theme="1"/>
      <name val="Calibri"/>
      <family val="2"/>
      <scheme val="minor"/>
    </font>
    <font>
      <sz val="15"/>
      <color theme="9" tint="-0.499984740745262"/>
      <name val="Calibri"/>
      <family val="2"/>
      <scheme val="minor"/>
    </font>
    <font>
      <b/>
      <strike/>
      <sz val="18"/>
      <color theme="1"/>
      <name val="Calibri"/>
      <family val="2"/>
      <scheme val="minor"/>
    </font>
    <font>
      <sz val="11"/>
      <color rgb="FF0070C0"/>
      <name val="Calibri"/>
      <family val="2"/>
      <scheme val="minor"/>
    </font>
    <font>
      <sz val="11"/>
      <color theme="9" tint="-0.499984740745262"/>
      <name val="Calibri"/>
      <family val="2"/>
      <scheme val="minor"/>
    </font>
    <font>
      <sz val="11"/>
      <color rgb="FF002060"/>
      <name val="Calibri"/>
      <family val="2"/>
      <scheme val="minor"/>
    </font>
    <font>
      <sz val="11"/>
      <color theme="1"/>
      <name val="Calibri"/>
      <family val="2"/>
    </font>
    <font>
      <vertAlign val="superscript"/>
      <sz val="11"/>
      <color theme="1"/>
      <name val="Calibri"/>
      <family val="2"/>
      <scheme val="minor"/>
    </font>
    <font>
      <vertAlign val="subscript"/>
      <sz val="11"/>
      <color theme="1"/>
      <name val="Calibri"/>
      <family val="2"/>
      <scheme val="minor"/>
    </font>
    <font>
      <sz val="16"/>
      <color rgb="FF00B050"/>
      <name val="Calibri"/>
      <family val="2"/>
      <scheme val="minor"/>
    </font>
    <font>
      <sz val="11"/>
      <color rgb="FF00B050"/>
      <name val="Calibri"/>
      <family val="2"/>
      <scheme val="minor"/>
    </font>
    <font>
      <b/>
      <vertAlign val="superscript"/>
      <sz val="16"/>
      <color theme="1"/>
      <name val="Calibri"/>
      <family val="2"/>
      <scheme val="minor"/>
    </font>
    <font>
      <b/>
      <vertAlign val="superscript"/>
      <sz val="18"/>
      <color rgb="FF0070C0"/>
      <name val="Calibri"/>
      <family val="2"/>
      <scheme val="minor"/>
    </font>
    <font>
      <b/>
      <sz val="12"/>
      <color theme="4" tint="-0.499984740745262"/>
      <name val="Calibri"/>
      <family val="2"/>
      <scheme val="minor"/>
    </font>
    <font>
      <b/>
      <sz val="12"/>
      <color theme="5" tint="-0.499984740745262"/>
      <name val="Calibri"/>
      <family val="2"/>
      <scheme val="minor"/>
    </font>
    <font>
      <vertAlign val="superscript"/>
      <sz val="12"/>
      <color theme="1"/>
      <name val="Times New Roman"/>
      <family val="1"/>
    </font>
    <font>
      <b/>
      <u/>
      <sz val="14"/>
      <color theme="1"/>
      <name val="Calibri"/>
      <family val="2"/>
      <scheme val="minor"/>
    </font>
    <font>
      <sz val="16"/>
      <color rgb="FFFF0000"/>
      <name val="Calibri"/>
      <family val="2"/>
      <scheme val="minor"/>
    </font>
    <font>
      <sz val="18"/>
      <color rgb="FFFF0000"/>
      <name val="Calibri"/>
      <family val="2"/>
      <scheme val="minor"/>
    </font>
    <font>
      <sz val="16.5"/>
      <color theme="1"/>
      <name val="Calibri"/>
      <family val="2"/>
      <scheme val="minor"/>
    </font>
    <font>
      <b/>
      <sz val="15"/>
      <color theme="1"/>
      <name val="Calibri"/>
      <family val="2"/>
      <scheme val="minor"/>
    </font>
    <font>
      <b/>
      <strike/>
      <sz val="16"/>
      <color theme="1"/>
      <name val="Calibri"/>
      <family val="2"/>
      <scheme val="minor"/>
    </font>
    <font>
      <b/>
      <sz val="16"/>
      <color theme="1"/>
      <name val="Calibri"/>
      <family val="2"/>
    </font>
    <font>
      <b/>
      <sz val="15"/>
      <color theme="1"/>
      <name val="Calibri"/>
      <family val="2"/>
    </font>
    <font>
      <b/>
      <sz val="11"/>
      <color indexed="81"/>
      <name val="Tahoma"/>
      <family val="2"/>
    </font>
    <font>
      <sz val="14"/>
      <color indexed="81"/>
      <name val="Tahoma"/>
      <family val="2"/>
    </font>
    <font>
      <b/>
      <sz val="13"/>
      <color theme="1"/>
      <name val="Times New Roman"/>
      <family val="1"/>
    </font>
    <font>
      <b/>
      <sz val="13"/>
      <color theme="1"/>
      <name val="Calibri"/>
      <family val="2"/>
      <scheme val="minor"/>
    </font>
    <font>
      <sz val="10"/>
      <color theme="1"/>
      <name val="Calibri"/>
      <family val="2"/>
      <scheme val="minor"/>
    </font>
    <font>
      <b/>
      <sz val="12"/>
      <color theme="8" tint="-0.249977111117893"/>
      <name val="Calibri"/>
      <family val="2"/>
      <scheme val="minor"/>
    </font>
    <font>
      <b/>
      <vertAlign val="superscript"/>
      <sz val="15"/>
      <color theme="1"/>
      <name val="Calibri"/>
      <family val="2"/>
    </font>
    <font>
      <b/>
      <vertAlign val="superscript"/>
      <sz val="14"/>
      <color theme="1"/>
      <name val="Calibri"/>
      <family val="2"/>
      <scheme val="minor"/>
    </font>
    <font>
      <i/>
      <sz val="12"/>
      <color theme="1"/>
      <name val="Calibri"/>
      <family val="2"/>
      <scheme val="minor"/>
    </font>
    <font>
      <b/>
      <i/>
      <sz val="12"/>
      <color theme="4" tint="-0.249977111117893"/>
      <name val="Calibri"/>
      <family val="2"/>
      <scheme val="minor"/>
    </font>
    <font>
      <b/>
      <sz val="14"/>
      <color theme="4" tint="-0.249977111117893"/>
      <name val="Calibri"/>
      <family val="2"/>
      <scheme val="minor"/>
    </font>
    <font>
      <b/>
      <sz val="11"/>
      <color theme="1"/>
      <name val="Calibri"/>
      <family val="2"/>
    </font>
    <font>
      <b/>
      <i/>
      <sz val="16"/>
      <color theme="1"/>
      <name val="Calibri"/>
      <family val="2"/>
      <scheme val="minor"/>
    </font>
    <font>
      <sz val="11"/>
      <name val="Calibri"/>
      <family val="2"/>
      <scheme val="minor"/>
    </font>
    <font>
      <sz val="11"/>
      <color rgb="FF00B0F0"/>
      <name val="Calibri"/>
      <family val="2"/>
      <scheme val="minor"/>
    </font>
    <font>
      <sz val="11"/>
      <color rgb="FF000000"/>
      <name val="Calibri"/>
      <family val="2"/>
      <scheme val="minor"/>
    </font>
    <font>
      <b/>
      <sz val="11"/>
      <color rgb="FF00B9EA"/>
      <name val="Calibri"/>
      <family val="2"/>
      <scheme val="minor"/>
    </font>
    <font>
      <b/>
      <sz val="15"/>
      <color theme="9" tint="-0.499984740745262"/>
      <name val="Calibri"/>
      <family val="2"/>
      <scheme val="minor"/>
    </font>
  </fonts>
  <fills count="17">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
      <patternFill patternType="solid">
        <fgColor theme="4" tint="0.59999389629810485"/>
        <bgColor indexed="64"/>
      </patternFill>
    </fill>
    <fill>
      <patternFill patternType="solid">
        <fgColor rgb="FF00B0F0"/>
        <bgColor indexed="64"/>
      </patternFill>
    </fill>
    <fill>
      <patternFill patternType="solid">
        <fgColor theme="5" tint="0.59999389629810485"/>
        <bgColor indexed="64"/>
      </patternFill>
    </fill>
    <fill>
      <patternFill patternType="solid">
        <fgColor rgb="FFFF0000"/>
        <bgColor indexed="64"/>
      </patternFill>
    </fill>
    <fill>
      <patternFill patternType="solid">
        <fgColor rgb="FF00B050"/>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rgb="FFCCECFF"/>
        <bgColor indexed="64"/>
      </patternFill>
    </fill>
    <fill>
      <patternFill patternType="solid">
        <fgColor theme="0"/>
        <bgColor indexed="64"/>
      </patternFill>
    </fill>
    <fill>
      <patternFill patternType="solid">
        <fgColor theme="6" tint="0.79998168889431442"/>
        <bgColor indexed="64"/>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3">
    <xf numFmtId="0" fontId="0" fillId="0" borderId="0"/>
    <xf numFmtId="9" fontId="1" fillId="0" borderId="0" applyFont="0" applyFill="0" applyBorder="0" applyAlignment="0" applyProtection="0"/>
    <xf numFmtId="164" fontId="1" fillId="0" borderId="0" applyFont="0" applyFill="0" applyBorder="0" applyAlignment="0" applyProtection="0"/>
  </cellStyleXfs>
  <cellXfs count="362">
    <xf numFmtId="0" fontId="0" fillId="0" borderId="0" xfId="0"/>
    <xf numFmtId="0" fontId="4" fillId="0" borderId="1" xfId="0" applyFont="1" applyBorder="1"/>
    <xf numFmtId="0" fontId="4" fillId="0" borderId="2" xfId="0" applyFont="1" applyBorder="1"/>
    <xf numFmtId="0" fontId="2" fillId="0" borderId="2" xfId="0" applyFont="1" applyBorder="1"/>
    <xf numFmtId="0" fontId="2" fillId="0" borderId="3" xfId="0" applyFont="1" applyBorder="1"/>
    <xf numFmtId="0" fontId="4" fillId="0" borderId="4" xfId="0" applyFont="1" applyBorder="1"/>
    <xf numFmtId="0" fontId="4" fillId="0" borderId="0" xfId="0" applyFont="1" applyBorder="1"/>
    <xf numFmtId="0" fontId="2" fillId="0" borderId="0" xfId="0" applyFont="1" applyBorder="1"/>
    <xf numFmtId="165" fontId="6" fillId="0" borderId="0" xfId="0" applyNumberFormat="1" applyFont="1" applyBorder="1"/>
    <xf numFmtId="0" fontId="6" fillId="0" borderId="0" xfId="0" applyFont="1" applyBorder="1"/>
    <xf numFmtId="0" fontId="2" fillId="0" borderId="5" xfId="0" applyFont="1" applyBorder="1"/>
    <xf numFmtId="1" fontId="6" fillId="0" borderId="0" xfId="0" applyNumberFormat="1" applyFont="1" applyBorder="1"/>
    <xf numFmtId="0" fontId="5" fillId="0" borderId="0" xfId="0" applyFont="1" applyBorder="1" applyAlignment="1">
      <alignment horizontal="center"/>
    </xf>
    <xf numFmtId="1" fontId="6" fillId="0" borderId="4" xfId="0" applyNumberFormat="1" applyFont="1" applyBorder="1"/>
    <xf numFmtId="0" fontId="5" fillId="0" borderId="0" xfId="0" applyFont="1" applyBorder="1" applyAlignment="1">
      <alignment wrapText="1"/>
    </xf>
    <xf numFmtId="2" fontId="6" fillId="0" borderId="0" xfId="0" applyNumberFormat="1" applyFont="1" applyBorder="1" applyAlignment="1">
      <alignment horizontal="right"/>
    </xf>
    <xf numFmtId="2" fontId="6" fillId="0" borderId="0" xfId="0" applyNumberFormat="1" applyFont="1" applyBorder="1"/>
    <xf numFmtId="1" fontId="4" fillId="0" borderId="5" xfId="0" applyNumberFormat="1" applyFont="1" applyBorder="1"/>
    <xf numFmtId="0" fontId="4" fillId="0" borderId="5" xfId="0" applyFont="1" applyBorder="1"/>
    <xf numFmtId="0" fontId="7" fillId="0" borderId="0" xfId="0" applyFont="1" applyBorder="1"/>
    <xf numFmtId="0" fontId="8" fillId="0" borderId="0" xfId="0" applyFont="1" applyBorder="1" applyAlignment="1">
      <alignment horizontal="left" vertical="center"/>
    </xf>
    <xf numFmtId="0" fontId="9" fillId="0" borderId="0" xfId="0" applyFont="1" applyBorder="1" applyAlignment="1">
      <alignment horizontal="left" vertical="center"/>
    </xf>
    <xf numFmtId="166" fontId="10" fillId="0" borderId="0" xfId="1" applyNumberFormat="1" applyFont="1" applyBorder="1" applyAlignment="1">
      <alignment horizontal="left"/>
    </xf>
    <xf numFmtId="9" fontId="10" fillId="0" borderId="0" xfId="0" applyNumberFormat="1" applyFont="1" applyBorder="1"/>
    <xf numFmtId="9" fontId="6" fillId="0" borderId="0" xfId="0" applyNumberFormat="1" applyFont="1" applyBorder="1" applyAlignment="1">
      <alignment horizontal="center"/>
    </xf>
    <xf numFmtId="9" fontId="11" fillId="0" borderId="0" xfId="0" applyNumberFormat="1" applyFont="1" applyBorder="1" applyAlignment="1">
      <alignment horizontal="center"/>
    </xf>
    <xf numFmtId="9" fontId="10" fillId="0" borderId="0" xfId="0" applyNumberFormat="1" applyFont="1" applyBorder="1" applyAlignment="1">
      <alignment horizontal="left"/>
    </xf>
    <xf numFmtId="0" fontId="12" fillId="2" borderId="2" xfId="0" applyFont="1" applyFill="1" applyBorder="1"/>
    <xf numFmtId="0" fontId="12" fillId="2" borderId="3" xfId="0" applyFont="1" applyFill="1" applyBorder="1"/>
    <xf numFmtId="0" fontId="12" fillId="2" borderId="4" xfId="0" applyFont="1" applyFill="1" applyBorder="1" applyAlignment="1">
      <alignment horizontal="left"/>
    </xf>
    <xf numFmtId="0" fontId="12" fillId="2" borderId="0" xfId="0" applyFont="1" applyFill="1" applyBorder="1"/>
    <xf numFmtId="0" fontId="12" fillId="2" borderId="5" xfId="0" applyFont="1" applyFill="1" applyBorder="1"/>
    <xf numFmtId="0" fontId="12" fillId="2" borderId="6" xfId="0" applyFont="1" applyFill="1" applyBorder="1" applyAlignment="1">
      <alignment horizontal="left"/>
    </xf>
    <xf numFmtId="0" fontId="12" fillId="2" borderId="7" xfId="0" applyFont="1" applyFill="1" applyBorder="1"/>
    <xf numFmtId="0" fontId="12" fillId="2" borderId="8" xfId="0" applyFont="1" applyFill="1" applyBorder="1"/>
    <xf numFmtId="9" fontId="11" fillId="0" borderId="0" xfId="0" applyNumberFormat="1" applyFont="1" applyBorder="1"/>
    <xf numFmtId="0" fontId="5" fillId="0" borderId="0" xfId="0" applyFont="1" applyBorder="1" applyAlignment="1"/>
    <xf numFmtId="1" fontId="6" fillId="0" borderId="0" xfId="0" applyNumberFormat="1" applyFont="1" applyBorder="1" applyAlignment="1">
      <alignment horizontal="right"/>
    </xf>
    <xf numFmtId="167" fontId="6" fillId="0" borderId="0" xfId="0" applyNumberFormat="1" applyFont="1" applyBorder="1"/>
    <xf numFmtId="0" fontId="13" fillId="0" borderId="0" xfId="0" applyFont="1" applyBorder="1" applyAlignment="1">
      <alignment horizontal="center"/>
    </xf>
    <xf numFmtId="0" fontId="14" fillId="0" borderId="0" xfId="0" applyFont="1" applyBorder="1"/>
    <xf numFmtId="0" fontId="4" fillId="0" borderId="6" xfId="0" applyFont="1" applyBorder="1"/>
    <xf numFmtId="0" fontId="4" fillId="0" borderId="7" xfId="0" applyFont="1" applyBorder="1"/>
    <xf numFmtId="0" fontId="2" fillId="0" borderId="8" xfId="0" applyFont="1" applyBorder="1"/>
    <xf numFmtId="0" fontId="0" fillId="0" borderId="0" xfId="0" applyAlignment="1">
      <alignment horizontal="center"/>
    </xf>
    <xf numFmtId="0" fontId="6" fillId="0" borderId="0" xfId="0" applyFont="1" applyBorder="1" applyAlignment="1">
      <alignment horizontal="left"/>
    </xf>
    <xf numFmtId="0" fontId="4" fillId="0" borderId="0" xfId="0" applyFont="1" applyBorder="1" applyAlignment="1">
      <alignment horizontal="left"/>
    </xf>
    <xf numFmtId="2" fontId="4" fillId="0" borderId="0" xfId="0" applyNumberFormat="1" applyFont="1" applyBorder="1"/>
    <xf numFmtId="2" fontId="12" fillId="2" borderId="7" xfId="1" applyNumberFormat="1" applyFont="1" applyFill="1" applyBorder="1"/>
    <xf numFmtId="2" fontId="12" fillId="2" borderId="0" xfId="0" applyNumberFormat="1" applyFont="1" applyFill="1" applyBorder="1"/>
    <xf numFmtId="2" fontId="13" fillId="0" borderId="0" xfId="0" applyNumberFormat="1" applyFont="1" applyBorder="1" applyAlignment="1">
      <alignment horizontal="center"/>
    </xf>
    <xf numFmtId="166" fontId="6" fillId="0" borderId="0" xfId="0" applyNumberFormat="1" applyFont="1" applyBorder="1" applyAlignment="1">
      <alignment horizontal="center"/>
    </xf>
    <xf numFmtId="0" fontId="18" fillId="0" borderId="0" xfId="0" applyFont="1" applyBorder="1" applyAlignment="1">
      <alignment horizontal="left"/>
    </xf>
    <xf numFmtId="166" fontId="12" fillId="2" borderId="0" xfId="1" applyNumberFormat="1" applyFont="1" applyFill="1" applyBorder="1"/>
    <xf numFmtId="0" fontId="0" fillId="0" borderId="9" xfId="0" applyBorder="1"/>
    <xf numFmtId="0" fontId="0" fillId="0" borderId="0" xfId="0" applyBorder="1"/>
    <xf numFmtId="0" fontId="0" fillId="0" borderId="4" xfId="0" applyBorder="1"/>
    <xf numFmtId="0" fontId="3" fillId="0" borderId="9" xfId="0" applyFont="1" applyBorder="1"/>
    <xf numFmtId="0" fontId="0" fillId="0" borderId="0" xfId="0" applyBorder="1" applyAlignment="1">
      <alignment horizontal="center"/>
    </xf>
    <xf numFmtId="0" fontId="3" fillId="0" borderId="9" xfId="0" applyFont="1" applyBorder="1" applyAlignment="1">
      <alignment horizontal="center"/>
    </xf>
    <xf numFmtId="0" fontId="0" fillId="0" borderId="9" xfId="0" applyBorder="1" applyAlignment="1">
      <alignment horizontal="center"/>
    </xf>
    <xf numFmtId="9" fontId="10" fillId="0" borderId="0" xfId="0" applyNumberFormat="1" applyFont="1" applyBorder="1" applyAlignment="1">
      <alignment horizontal="center"/>
    </xf>
    <xf numFmtId="0" fontId="16" fillId="0" borderId="9" xfId="0" applyFont="1" applyBorder="1"/>
    <xf numFmtId="0" fontId="27" fillId="0" borderId="9" xfId="0" applyFont="1" applyBorder="1" applyAlignment="1">
      <alignment horizontal="center"/>
    </xf>
    <xf numFmtId="0" fontId="27" fillId="0" borderId="9" xfId="0" applyFont="1" applyFill="1" applyBorder="1" applyAlignment="1">
      <alignment horizontal="center"/>
    </xf>
    <xf numFmtId="0" fontId="16" fillId="0" borderId="9" xfId="0" applyFont="1" applyFill="1" applyBorder="1"/>
    <xf numFmtId="0" fontId="16" fillId="0" borderId="9" xfId="0" applyFont="1" applyFill="1" applyBorder="1" applyAlignment="1">
      <alignment wrapText="1"/>
    </xf>
    <xf numFmtId="165" fontId="0" fillId="0" borderId="9" xfId="0" applyNumberFormat="1" applyBorder="1" applyAlignment="1">
      <alignment horizontal="center"/>
    </xf>
    <xf numFmtId="1" fontId="0" fillId="0" borderId="9" xfId="0" applyNumberFormat="1" applyBorder="1" applyAlignment="1">
      <alignment horizontal="center"/>
    </xf>
    <xf numFmtId="1" fontId="0" fillId="0" borderId="9" xfId="0" applyNumberFormat="1" applyFill="1" applyBorder="1" applyAlignment="1">
      <alignment horizontal="center"/>
    </xf>
    <xf numFmtId="0" fontId="0" fillId="0" borderId="0" xfId="0" applyFill="1" applyBorder="1"/>
    <xf numFmtId="166" fontId="18" fillId="0" borderId="0" xfId="0" applyNumberFormat="1" applyFont="1" applyBorder="1" applyAlignment="1">
      <alignment horizontal="center"/>
    </xf>
    <xf numFmtId="9" fontId="33" fillId="0" borderId="0" xfId="1" applyFont="1" applyBorder="1" applyAlignment="1">
      <alignment horizontal="center"/>
    </xf>
    <xf numFmtId="9" fontId="32" fillId="0" borderId="0" xfId="1" applyFont="1" applyBorder="1" applyAlignment="1">
      <alignment horizontal="center"/>
    </xf>
    <xf numFmtId="0" fontId="25" fillId="0" borderId="9" xfId="0" applyFont="1" applyBorder="1" applyAlignment="1">
      <alignment horizontal="center" wrapText="1"/>
    </xf>
    <xf numFmtId="0" fontId="3" fillId="0" borderId="9" xfId="0" applyFont="1" applyFill="1" applyBorder="1" applyAlignment="1">
      <alignment horizontal="center"/>
    </xf>
    <xf numFmtId="0" fontId="35" fillId="0" borderId="9" xfId="0" applyFont="1" applyBorder="1" applyAlignment="1">
      <alignment horizontal="center"/>
    </xf>
    <xf numFmtId="0" fontId="28" fillId="0" borderId="0" xfId="0" applyFont="1" applyBorder="1" applyAlignment="1">
      <alignment horizontal="center"/>
    </xf>
    <xf numFmtId="0" fontId="15" fillId="0" borderId="0" xfId="0" applyFont="1" applyBorder="1" applyAlignment="1">
      <alignment horizontal="center"/>
    </xf>
    <xf numFmtId="1" fontId="15" fillId="0" borderId="0" xfId="0" applyNumberFormat="1" applyFont="1" applyBorder="1" applyAlignment="1">
      <alignment horizontal="center"/>
    </xf>
    <xf numFmtId="2" fontId="28" fillId="0" borderId="0" xfId="0" applyNumberFormat="1" applyFont="1" applyBorder="1" applyAlignment="1">
      <alignment horizontal="center"/>
    </xf>
    <xf numFmtId="1" fontId="28" fillId="0" borderId="0" xfId="0" applyNumberFormat="1" applyFont="1" applyBorder="1" applyAlignment="1">
      <alignment horizontal="center"/>
    </xf>
    <xf numFmtId="0" fontId="28" fillId="0" borderId="0" xfId="0" applyFont="1" applyFill="1" applyBorder="1" applyAlignment="1">
      <alignment horizontal="center"/>
    </xf>
    <xf numFmtId="0" fontId="15" fillId="0" borderId="0" xfId="0" applyFont="1" applyBorder="1" applyAlignment="1">
      <alignment wrapText="1"/>
    </xf>
    <xf numFmtId="0" fontId="36" fillId="0" borderId="9" xfId="0" applyFont="1" applyBorder="1" applyAlignment="1">
      <alignment horizontal="center" wrapText="1"/>
    </xf>
    <xf numFmtId="0" fontId="36" fillId="0" borderId="9" xfId="0" applyFont="1" applyBorder="1" applyAlignment="1">
      <alignment horizontal="center"/>
    </xf>
    <xf numFmtId="0" fontId="36" fillId="0" borderId="9" xfId="0" applyFont="1" applyBorder="1"/>
    <xf numFmtId="2" fontId="36" fillId="0" borderId="9" xfId="0" applyNumberFormat="1" applyFont="1" applyBorder="1" applyAlignment="1">
      <alignment horizontal="center"/>
    </xf>
    <xf numFmtId="165" fontId="37" fillId="0" borderId="9" xfId="1" applyNumberFormat="1" applyFont="1" applyBorder="1" applyAlignment="1">
      <alignment horizontal="center"/>
    </xf>
    <xf numFmtId="2" fontId="37" fillId="0" borderId="9" xfId="1" applyNumberFormat="1" applyFont="1" applyBorder="1" applyAlignment="1">
      <alignment horizontal="center"/>
    </xf>
    <xf numFmtId="165" fontId="36" fillId="0" borderId="9" xfId="0" applyNumberFormat="1" applyFont="1" applyBorder="1" applyAlignment="1">
      <alignment horizontal="center"/>
    </xf>
    <xf numFmtId="0" fontId="36" fillId="0" borderId="0" xfId="0" applyFont="1"/>
    <xf numFmtId="1" fontId="37" fillId="0" borderId="9" xfId="1" applyNumberFormat="1" applyFont="1" applyBorder="1" applyAlignment="1">
      <alignment horizontal="center"/>
    </xf>
    <xf numFmtId="2" fontId="17" fillId="4" borderId="9" xfId="0" applyNumberFormat="1" applyFont="1" applyFill="1" applyBorder="1" applyAlignment="1">
      <alignment horizontal="center"/>
    </xf>
    <xf numFmtId="165" fontId="17" fillId="4" borderId="9" xfId="0" applyNumberFormat="1" applyFont="1" applyFill="1" applyBorder="1" applyAlignment="1">
      <alignment horizontal="center"/>
    </xf>
    <xf numFmtId="2" fontId="36" fillId="0" borderId="9" xfId="0" applyNumberFormat="1" applyFont="1" applyFill="1" applyBorder="1" applyAlignment="1">
      <alignment horizontal="center"/>
    </xf>
    <xf numFmtId="0" fontId="5" fillId="0" borderId="0" xfId="0" applyFont="1" applyBorder="1" applyAlignment="1">
      <alignment horizontal="left"/>
    </xf>
    <xf numFmtId="0" fontId="0" fillId="0" borderId="2" xfId="0" applyBorder="1"/>
    <xf numFmtId="0" fontId="0" fillId="0" borderId="3" xfId="0" applyBorder="1"/>
    <xf numFmtId="0" fontId="0" fillId="0" borderId="5" xfId="0" applyBorder="1"/>
    <xf numFmtId="0" fontId="24" fillId="0" borderId="0" xfId="0" applyFont="1" applyBorder="1"/>
    <xf numFmtId="1" fontId="36" fillId="0" borderId="9" xfId="1" applyNumberFormat="1" applyFont="1" applyBorder="1" applyAlignment="1">
      <alignment horizontal="center"/>
    </xf>
    <xf numFmtId="165" fontId="36" fillId="0" borderId="9" xfId="1" applyNumberFormat="1" applyFont="1" applyBorder="1" applyAlignment="1">
      <alignment horizontal="center"/>
    </xf>
    <xf numFmtId="0" fontId="42" fillId="0" borderId="9" xfId="0" applyFont="1" applyBorder="1" applyAlignment="1">
      <alignment horizontal="center"/>
    </xf>
    <xf numFmtId="0" fontId="0" fillId="0" borderId="0" xfId="0" applyAlignment="1">
      <alignment horizontal="center" vertical="center"/>
    </xf>
    <xf numFmtId="2" fontId="12" fillId="2" borderId="2" xfId="0" applyNumberFormat="1" applyFont="1" applyFill="1" applyBorder="1"/>
    <xf numFmtId="0" fontId="12" fillId="2" borderId="1" xfId="0" applyFont="1" applyFill="1" applyBorder="1"/>
    <xf numFmtId="0" fontId="0" fillId="0" borderId="0" xfId="0" applyAlignment="1">
      <alignment horizontal="center"/>
    </xf>
    <xf numFmtId="0" fontId="0" fillId="6" borderId="0" xfId="0" applyFill="1" applyBorder="1" applyAlignment="1">
      <alignment horizontal="center" vertical="center"/>
    </xf>
    <xf numFmtId="0" fontId="0" fillId="4" borderId="0" xfId="0" applyFill="1" applyBorder="1" applyAlignment="1">
      <alignment horizontal="center" vertical="center"/>
    </xf>
    <xf numFmtId="0" fontId="0" fillId="0" borderId="0" xfId="0" applyBorder="1" applyAlignment="1">
      <alignment horizontal="center" vertical="center"/>
    </xf>
    <xf numFmtId="2" fontId="0" fillId="0" borderId="5" xfId="0" applyNumberFormat="1" applyBorder="1" applyAlignment="1">
      <alignment horizontal="center" vertical="center"/>
    </xf>
    <xf numFmtId="0" fontId="0" fillId="0" borderId="5" xfId="0" applyBorder="1" applyAlignment="1">
      <alignment horizontal="center" vertical="center"/>
    </xf>
    <xf numFmtId="0" fontId="0" fillId="6" borderId="7" xfId="0" applyFill="1" applyBorder="1" applyAlignment="1">
      <alignment horizontal="center" vertical="center"/>
    </xf>
    <xf numFmtId="0" fontId="0" fillId="4" borderId="7" xfId="0" applyFill="1" applyBorder="1" applyAlignment="1">
      <alignment horizontal="center" vertical="center"/>
    </xf>
    <xf numFmtId="0" fontId="0" fillId="0" borderId="4" xfId="0" applyBorder="1" applyAlignment="1">
      <alignment horizontal="center"/>
    </xf>
    <xf numFmtId="49" fontId="0" fillId="7" borderId="4" xfId="0" applyNumberFormat="1" applyFill="1" applyBorder="1" applyAlignment="1">
      <alignment horizontal="center" vertical="center"/>
    </xf>
    <xf numFmtId="49" fontId="0" fillId="3" borderId="4" xfId="0" applyNumberFormat="1" applyFill="1" applyBorder="1" applyAlignment="1">
      <alignment horizontal="center" vertical="center"/>
    </xf>
    <xf numFmtId="49" fontId="0" fillId="8" borderId="4" xfId="0" applyNumberFormat="1" applyFill="1" applyBorder="1" applyAlignment="1">
      <alignment horizontal="center" vertical="center"/>
    </xf>
    <xf numFmtId="49" fontId="0" fillId="5" borderId="4" xfId="0" applyNumberFormat="1" applyFill="1" applyBorder="1" applyAlignment="1">
      <alignment horizontal="center" vertical="center"/>
    </xf>
    <xf numFmtId="0" fontId="0" fillId="4" borderId="0" xfId="0" applyFill="1" applyBorder="1"/>
    <xf numFmtId="0" fontId="0" fillId="6" borderId="0" xfId="0" applyFill="1" applyBorder="1"/>
    <xf numFmtId="0" fontId="0" fillId="6" borderId="4" xfId="0" applyFill="1" applyBorder="1" applyAlignment="1">
      <alignment horizontal="center"/>
    </xf>
    <xf numFmtId="0" fontId="0" fillId="4" borderId="4" xfId="0" applyFill="1" applyBorder="1" applyAlignment="1">
      <alignment horizontal="center"/>
    </xf>
    <xf numFmtId="2" fontId="0" fillId="0" borderId="0" xfId="0" applyNumberFormat="1"/>
    <xf numFmtId="0" fontId="5" fillId="0" borderId="0" xfId="0" applyFont="1" applyBorder="1" applyAlignment="1">
      <alignment horizontal="center"/>
    </xf>
    <xf numFmtId="2" fontId="13" fillId="0" borderId="0" xfId="0" applyNumberFormat="1" applyFont="1" applyBorder="1" applyAlignment="1">
      <alignment horizontal="right"/>
    </xf>
    <xf numFmtId="0" fontId="5" fillId="0" borderId="0" xfId="0" applyFont="1" applyBorder="1" applyAlignment="1">
      <alignment horizontal="right"/>
    </xf>
    <xf numFmtId="9" fontId="10" fillId="0" borderId="0" xfId="0" applyNumberFormat="1" applyFont="1" applyBorder="1" applyAlignment="1">
      <alignment horizontal="center" vertical="center"/>
    </xf>
    <xf numFmtId="1" fontId="36" fillId="0" borderId="9" xfId="0" applyNumberFormat="1" applyFont="1" applyBorder="1" applyAlignment="1">
      <alignment horizontal="center"/>
    </xf>
    <xf numFmtId="0" fontId="5" fillId="0" borderId="0" xfId="0" applyFont="1" applyBorder="1" applyAlignment="1">
      <alignment horizontal="left"/>
    </xf>
    <xf numFmtId="0" fontId="0" fillId="4" borderId="5" xfId="0" applyFill="1" applyBorder="1" applyAlignment="1">
      <alignment horizontal="center" vertical="center"/>
    </xf>
    <xf numFmtId="0" fontId="0" fillId="5" borderId="6" xfId="0" applyFill="1" applyBorder="1" applyAlignment="1">
      <alignment horizontal="center"/>
    </xf>
    <xf numFmtId="0" fontId="0" fillId="0" borderId="8" xfId="0" applyBorder="1"/>
    <xf numFmtId="2" fontId="0" fillId="0" borderId="0" xfId="0" applyNumberFormat="1" applyBorder="1"/>
    <xf numFmtId="9" fontId="10" fillId="0" borderId="0" xfId="0" applyNumberFormat="1" applyFont="1" applyBorder="1" applyAlignment="1">
      <alignment horizontal="right"/>
    </xf>
    <xf numFmtId="0" fontId="52" fillId="0" borderId="0" xfId="0" applyFont="1"/>
    <xf numFmtId="0" fontId="0" fillId="0" borderId="0" xfId="0" applyFill="1"/>
    <xf numFmtId="0" fontId="18" fillId="0" borderId="0" xfId="0" applyFont="1" applyBorder="1" applyAlignment="1">
      <alignment horizontal="left"/>
    </xf>
    <xf numFmtId="0" fontId="26" fillId="0" borderId="10" xfId="0" applyFont="1" applyBorder="1" applyAlignment="1">
      <alignment horizontal="left"/>
    </xf>
    <xf numFmtId="0" fontId="26" fillId="0" borderId="11" xfId="0" applyFont="1" applyBorder="1" applyAlignment="1">
      <alignment horizontal="left"/>
    </xf>
    <xf numFmtId="2" fontId="0" fillId="0" borderId="0" xfId="0" applyNumberFormat="1" applyFill="1" applyBorder="1"/>
    <xf numFmtId="0" fontId="0" fillId="10" borderId="0" xfId="0" applyFill="1"/>
    <xf numFmtId="0" fontId="24" fillId="10" borderId="9" xfId="0" applyFont="1" applyFill="1" applyBorder="1" applyAlignment="1">
      <alignment horizontal="center"/>
    </xf>
    <xf numFmtId="0" fontId="24" fillId="10" borderId="0" xfId="0" applyFont="1" applyFill="1" applyBorder="1" applyAlignment="1">
      <alignment horizontal="left"/>
    </xf>
    <xf numFmtId="0" fontId="24" fillId="10" borderId="0" xfId="0" applyFont="1" applyFill="1"/>
    <xf numFmtId="0" fontId="23" fillId="10" borderId="0" xfId="0" applyFont="1" applyFill="1"/>
    <xf numFmtId="0" fontId="17" fillId="10" borderId="0" xfId="0" applyFont="1" applyFill="1"/>
    <xf numFmtId="9" fontId="53" fillId="10" borderId="9" xfId="1" applyFont="1" applyFill="1" applyBorder="1" applyAlignment="1">
      <alignment horizontal="center"/>
    </xf>
    <xf numFmtId="9" fontId="45" fillId="10" borderId="9" xfId="1" applyFont="1" applyFill="1" applyBorder="1" applyAlignment="1">
      <alignment horizontal="center"/>
    </xf>
    <xf numFmtId="0" fontId="32" fillId="10" borderId="0" xfId="0" applyFont="1" applyFill="1"/>
    <xf numFmtId="9" fontId="32" fillId="10" borderId="9" xfId="1" applyFont="1" applyFill="1" applyBorder="1" applyAlignment="1">
      <alignment horizontal="center"/>
    </xf>
    <xf numFmtId="0" fontId="45" fillId="10" borderId="0" xfId="0" applyFont="1" applyFill="1"/>
    <xf numFmtId="0" fontId="46" fillId="10" borderId="0" xfId="0" applyFont="1" applyFill="1"/>
    <xf numFmtId="9" fontId="33" fillId="10" borderId="9" xfId="1" applyFont="1" applyFill="1" applyBorder="1" applyAlignment="1">
      <alignment horizontal="center"/>
    </xf>
    <xf numFmtId="0" fontId="53" fillId="10" borderId="0" xfId="0" applyFont="1" applyFill="1"/>
    <xf numFmtId="0" fontId="2" fillId="10" borderId="0" xfId="0" applyFont="1" applyFill="1"/>
    <xf numFmtId="0" fontId="39" fillId="10" borderId="0" xfId="0" applyFont="1" applyFill="1"/>
    <xf numFmtId="0" fontId="3" fillId="0" borderId="0" xfId="0" applyFont="1" applyFill="1" applyBorder="1" applyAlignment="1">
      <alignment horizontal="center" wrapText="1"/>
    </xf>
    <xf numFmtId="0" fontId="0" fillId="0" borderId="0" xfId="0" applyFill="1" applyBorder="1" applyAlignment="1">
      <alignment horizontal="center"/>
    </xf>
    <xf numFmtId="0" fontId="0" fillId="0" borderId="0" xfId="0" applyBorder="1" applyAlignment="1">
      <alignment horizontal="center" wrapText="1"/>
    </xf>
    <xf numFmtId="0" fontId="26" fillId="0" borderId="0" xfId="0" applyFont="1" applyFill="1" applyBorder="1" applyAlignment="1">
      <alignment horizontal="center"/>
    </xf>
    <xf numFmtId="2" fontId="36" fillId="0" borderId="9" xfId="0" applyNumberFormat="1" applyFont="1" applyBorder="1" applyAlignment="1">
      <alignment horizontal="center" wrapText="1"/>
    </xf>
    <xf numFmtId="0" fontId="18" fillId="0" borderId="0" xfId="0" applyFont="1" applyBorder="1" applyAlignment="1">
      <alignment horizontal="left"/>
    </xf>
    <xf numFmtId="0" fontId="26" fillId="0" borderId="10" xfId="0" applyFont="1" applyBorder="1" applyAlignment="1">
      <alignment horizontal="left"/>
    </xf>
    <xf numFmtId="0" fontId="26" fillId="0" borderId="11" xfId="0" applyFont="1" applyBorder="1" applyAlignment="1">
      <alignment horizontal="left"/>
    </xf>
    <xf numFmtId="0" fontId="5" fillId="0" borderId="0" xfId="0" applyFont="1" applyBorder="1" applyAlignment="1">
      <alignment horizontal="center"/>
    </xf>
    <xf numFmtId="2" fontId="36" fillId="0" borderId="9" xfId="0" applyNumberFormat="1" applyFont="1" applyBorder="1" applyAlignment="1">
      <alignment horizontal="center" wrapText="1"/>
    </xf>
    <xf numFmtId="0" fontId="25" fillId="2" borderId="9" xfId="0" applyFont="1" applyFill="1" applyBorder="1" applyAlignment="1">
      <alignment horizontal="center" wrapText="1"/>
    </xf>
    <xf numFmtId="0" fontId="25" fillId="9" borderId="9" xfId="0" applyFont="1" applyFill="1" applyBorder="1" applyAlignment="1">
      <alignment horizontal="center" wrapText="1"/>
    </xf>
    <xf numFmtId="0" fontId="16" fillId="9" borderId="9" xfId="0" applyFont="1" applyFill="1" applyBorder="1"/>
    <xf numFmtId="2" fontId="16" fillId="2" borderId="9" xfId="0" applyNumberFormat="1" applyFont="1" applyFill="1" applyBorder="1" applyAlignment="1">
      <alignment horizontal="center"/>
    </xf>
    <xf numFmtId="166" fontId="26" fillId="0" borderId="9" xfId="1" applyNumberFormat="1" applyFont="1" applyBorder="1" applyAlignment="1">
      <alignment wrapText="1"/>
    </xf>
    <xf numFmtId="166" fontId="23" fillId="0" borderId="9" xfId="1" applyNumberFormat="1" applyFont="1" applyBorder="1" applyAlignment="1">
      <alignment wrapText="1"/>
    </xf>
    <xf numFmtId="0" fontId="26" fillId="0" borderId="0" xfId="0" applyFont="1" applyBorder="1" applyAlignment="1"/>
    <xf numFmtId="0" fontId="23" fillId="0" borderId="0" xfId="0" applyFont="1" applyBorder="1" applyAlignment="1">
      <alignment wrapText="1"/>
    </xf>
    <xf numFmtId="2" fontId="40" fillId="0" borderId="0" xfId="0" applyNumberFormat="1" applyFont="1" applyBorder="1" applyAlignment="1">
      <alignment wrapText="1"/>
    </xf>
    <xf numFmtId="2" fontId="0" fillId="0" borderId="0" xfId="0" applyNumberFormat="1" applyBorder="1" applyAlignment="1">
      <alignment wrapText="1"/>
    </xf>
    <xf numFmtId="0" fontId="40" fillId="0" borderId="0" xfId="0" applyFont="1" applyBorder="1" applyAlignment="1">
      <alignment wrapText="1"/>
    </xf>
    <xf numFmtId="0" fontId="39" fillId="0" borderId="0" xfId="0" applyFont="1" applyBorder="1" applyAlignment="1">
      <alignment wrapText="1"/>
    </xf>
    <xf numFmtId="0" fontId="26" fillId="0" borderId="0" xfId="0" applyFont="1" applyBorder="1" applyAlignment="1">
      <alignment wrapText="1"/>
    </xf>
    <xf numFmtId="2" fontId="26" fillId="0" borderId="0" xfId="0" applyNumberFormat="1" applyFont="1" applyBorder="1" applyAlignment="1">
      <alignment wrapText="1"/>
    </xf>
    <xf numFmtId="0" fontId="0" fillId="0" borderId="0" xfId="0" applyBorder="1" applyAlignment="1">
      <alignment wrapText="1"/>
    </xf>
    <xf numFmtId="9" fontId="16" fillId="9" borderId="9" xfId="1" applyFont="1" applyFill="1" applyBorder="1" applyAlignment="1">
      <alignment horizontal="center"/>
    </xf>
    <xf numFmtId="2" fontId="16" fillId="2" borderId="9" xfId="0" applyNumberFormat="1" applyFont="1" applyFill="1" applyBorder="1" applyAlignment="1">
      <alignment horizontal="center" wrapText="1"/>
    </xf>
    <xf numFmtId="0" fontId="16" fillId="11" borderId="9" xfId="0" applyFont="1" applyFill="1" applyBorder="1"/>
    <xf numFmtId="0" fontId="27" fillId="11" borderId="9" xfId="0" applyFont="1" applyFill="1" applyBorder="1" applyAlignment="1">
      <alignment horizontal="center"/>
    </xf>
    <xf numFmtId="0" fontId="0" fillId="11" borderId="0" xfId="0" applyFill="1"/>
    <xf numFmtId="0" fontId="16" fillId="11" borderId="9" xfId="0" applyFont="1" applyFill="1" applyBorder="1" applyAlignment="1">
      <alignment wrapText="1"/>
    </xf>
    <xf numFmtId="0" fontId="0" fillId="11" borderId="9" xfId="0" applyFill="1" applyBorder="1"/>
    <xf numFmtId="0" fontId="62" fillId="0" borderId="9" xfId="0" applyFont="1" applyBorder="1" applyAlignment="1">
      <alignment horizontal="center"/>
    </xf>
    <xf numFmtId="0" fontId="62" fillId="0" borderId="9" xfId="0" applyFont="1" applyBorder="1" applyAlignment="1">
      <alignment horizontal="center" wrapText="1"/>
    </xf>
    <xf numFmtId="0" fontId="64" fillId="11" borderId="9" xfId="0" applyFont="1" applyFill="1" applyBorder="1" applyAlignment="1">
      <alignment wrapText="1"/>
    </xf>
    <xf numFmtId="0" fontId="16" fillId="11" borderId="23" xfId="0" applyFont="1" applyFill="1" applyBorder="1"/>
    <xf numFmtId="0" fontId="27" fillId="11" borderId="24" xfId="0" applyFont="1" applyFill="1" applyBorder="1" applyAlignment="1">
      <alignment horizontal="center"/>
    </xf>
    <xf numFmtId="0" fontId="16" fillId="11" borderId="25" xfId="0" applyFont="1" applyFill="1" applyBorder="1"/>
    <xf numFmtId="0" fontId="27" fillId="11" borderId="26" xfId="0" applyFont="1" applyFill="1" applyBorder="1" applyAlignment="1">
      <alignment horizontal="center"/>
    </xf>
    <xf numFmtId="0" fontId="16" fillId="11" borderId="26" xfId="0" applyFont="1" applyFill="1" applyBorder="1"/>
    <xf numFmtId="0" fontId="0" fillId="11" borderId="26" xfId="0" applyFill="1" applyBorder="1" applyAlignment="1">
      <alignment horizontal="center"/>
    </xf>
    <xf numFmtId="0" fontId="42" fillId="11" borderId="26" xfId="0" applyFont="1" applyFill="1" applyBorder="1" applyAlignment="1">
      <alignment horizontal="center"/>
    </xf>
    <xf numFmtId="0" fontId="16" fillId="11" borderId="27" xfId="0" applyFont="1" applyFill="1" applyBorder="1"/>
    <xf numFmtId="0" fontId="0" fillId="11" borderId="28" xfId="0" applyFill="1" applyBorder="1" applyAlignment="1">
      <alignment horizontal="center"/>
    </xf>
    <xf numFmtId="165" fontId="37" fillId="0" borderId="9" xfId="1" applyNumberFormat="1" applyFont="1" applyFill="1" applyBorder="1" applyAlignment="1">
      <alignment horizontal="center"/>
    </xf>
    <xf numFmtId="2" fontId="37" fillId="0" borderId="9" xfId="1" applyNumberFormat="1" applyFont="1" applyFill="1" applyBorder="1" applyAlignment="1">
      <alignment horizontal="center"/>
    </xf>
    <xf numFmtId="1" fontId="37" fillId="0" borderId="9" xfId="1" applyNumberFormat="1" applyFont="1" applyFill="1" applyBorder="1" applyAlignment="1">
      <alignment horizontal="center"/>
    </xf>
    <xf numFmtId="165" fontId="36" fillId="0" borderId="9" xfId="0" applyNumberFormat="1" applyFont="1" applyFill="1" applyBorder="1" applyAlignment="1">
      <alignment horizontal="center"/>
    </xf>
    <xf numFmtId="0" fontId="65" fillId="0" borderId="0" xfId="0" applyFont="1" applyBorder="1" applyAlignment="1">
      <alignment vertical="center" wrapText="1"/>
    </xf>
    <xf numFmtId="0" fontId="27" fillId="11" borderId="10" xfId="0" applyFont="1" applyFill="1" applyBorder="1" applyAlignment="1">
      <alignment horizontal="center"/>
    </xf>
    <xf numFmtId="0" fontId="25" fillId="12" borderId="9" xfId="0" applyFont="1" applyFill="1" applyBorder="1" applyAlignment="1">
      <alignment horizontal="center" wrapText="1"/>
    </xf>
    <xf numFmtId="0" fontId="68" fillId="12" borderId="9" xfId="0" applyFont="1" applyFill="1" applyBorder="1" applyAlignment="1">
      <alignment horizontal="left" wrapText="1"/>
    </xf>
    <xf numFmtId="0" fontId="68" fillId="12" borderId="9" xfId="0" applyFont="1" applyFill="1" applyBorder="1" applyAlignment="1">
      <alignment horizontal="center"/>
    </xf>
    <xf numFmtId="0" fontId="70" fillId="0" borderId="9" xfId="0" applyFont="1" applyBorder="1" applyAlignment="1">
      <alignment horizontal="center"/>
    </xf>
    <xf numFmtId="1" fontId="3" fillId="14" borderId="9" xfId="0" applyNumberFormat="1" applyFont="1" applyFill="1" applyBorder="1" applyAlignment="1">
      <alignment horizontal="center" wrapText="1"/>
    </xf>
    <xf numFmtId="168" fontId="3" fillId="14" borderId="9" xfId="0" applyNumberFormat="1" applyFont="1" applyFill="1" applyBorder="1" applyAlignment="1">
      <alignment horizontal="center" wrapText="1"/>
    </xf>
    <xf numFmtId="1" fontId="16" fillId="13" borderId="9" xfId="2" applyNumberFormat="1" applyFont="1" applyFill="1" applyBorder="1" applyAlignment="1">
      <alignment horizontal="center"/>
    </xf>
    <xf numFmtId="165" fontId="27" fillId="10" borderId="20" xfId="0" applyNumberFormat="1" applyFont="1" applyFill="1" applyBorder="1" applyAlignment="1">
      <alignment horizontal="center"/>
    </xf>
    <xf numFmtId="0" fontId="27" fillId="10" borderId="21" xfId="0" applyFont="1" applyFill="1" applyBorder="1" applyAlignment="1">
      <alignment horizontal="center"/>
    </xf>
    <xf numFmtId="0" fontId="16" fillId="10" borderId="21" xfId="0" applyFont="1" applyFill="1" applyBorder="1" applyAlignment="1">
      <alignment horizontal="center"/>
    </xf>
    <xf numFmtId="165" fontId="27" fillId="10" borderId="21" xfId="0" applyNumberFormat="1" applyFont="1" applyFill="1" applyBorder="1" applyAlignment="1">
      <alignment horizontal="center"/>
    </xf>
    <xf numFmtId="0" fontId="0" fillId="10" borderId="21" xfId="0" applyFill="1" applyBorder="1" applyAlignment="1">
      <alignment horizontal="center"/>
    </xf>
    <xf numFmtId="0" fontId="0" fillId="10" borderId="22" xfId="0" applyFill="1" applyBorder="1" applyAlignment="1">
      <alignment horizontal="center"/>
    </xf>
    <xf numFmtId="0" fontId="0" fillId="15" borderId="0" xfId="0" applyFill="1"/>
    <xf numFmtId="49" fontId="41" fillId="15" borderId="0" xfId="0" applyNumberFormat="1" applyFont="1" applyFill="1"/>
    <xf numFmtId="0" fontId="3" fillId="15" borderId="0" xfId="0" applyFont="1" applyFill="1"/>
    <xf numFmtId="0" fontId="0" fillId="15" borderId="0" xfId="0" applyFont="1" applyFill="1"/>
    <xf numFmtId="0" fontId="41" fillId="15" borderId="0" xfId="0" applyFont="1" applyFill="1"/>
    <xf numFmtId="0" fontId="75" fillId="15" borderId="0" xfId="0" applyFont="1" applyFill="1"/>
    <xf numFmtId="0" fontId="73" fillId="15" borderId="0" xfId="0" applyFont="1" applyFill="1" applyBorder="1"/>
    <xf numFmtId="0" fontId="27" fillId="16" borderId="21" xfId="0" applyFont="1" applyFill="1" applyBorder="1" applyAlignment="1">
      <alignment horizontal="center"/>
    </xf>
    <xf numFmtId="0" fontId="16" fillId="16" borderId="21" xfId="0" applyFont="1" applyFill="1" applyBorder="1" applyAlignment="1">
      <alignment horizontal="center"/>
    </xf>
    <xf numFmtId="0" fontId="27" fillId="16" borderId="20" xfId="0" applyFont="1" applyFill="1" applyBorder="1" applyAlignment="1">
      <alignment horizontal="center"/>
    </xf>
    <xf numFmtId="165" fontId="27" fillId="16" borderId="21" xfId="0" applyNumberFormat="1" applyFont="1" applyFill="1" applyBorder="1" applyAlignment="1">
      <alignment horizontal="center"/>
    </xf>
    <xf numFmtId="0" fontId="0" fillId="16" borderId="21" xfId="0" applyFill="1" applyBorder="1" applyAlignment="1">
      <alignment horizontal="center"/>
    </xf>
    <xf numFmtId="0" fontId="0" fillId="16" borderId="22" xfId="0" applyFill="1" applyBorder="1" applyAlignment="1">
      <alignment horizontal="center"/>
    </xf>
    <xf numFmtId="49" fontId="0" fillId="0" borderId="0" xfId="0" applyNumberFormat="1"/>
    <xf numFmtId="1" fontId="16" fillId="16" borderId="21" xfId="0" applyNumberFormat="1" applyFont="1" applyFill="1" applyBorder="1" applyAlignment="1">
      <alignment horizontal="center"/>
    </xf>
    <xf numFmtId="165" fontId="36" fillId="0" borderId="9" xfId="0" applyNumberFormat="1" applyFont="1" applyBorder="1" applyAlignment="1">
      <alignment horizontal="center" wrapText="1"/>
    </xf>
    <xf numFmtId="165" fontId="77" fillId="0" borderId="9" xfId="1" applyNumberFormat="1" applyFont="1" applyBorder="1" applyAlignment="1">
      <alignment horizontal="center"/>
    </xf>
    <xf numFmtId="1" fontId="16" fillId="10" borderId="21" xfId="0" applyNumberFormat="1" applyFont="1" applyFill="1" applyBorder="1" applyAlignment="1">
      <alignment horizontal="center"/>
    </xf>
    <xf numFmtId="0" fontId="65" fillId="0" borderId="2" xfId="0" applyFont="1" applyBorder="1" applyAlignment="1">
      <alignment vertical="center" wrapText="1"/>
    </xf>
    <xf numFmtId="1" fontId="68" fillId="12" borderId="9" xfId="0" applyNumberFormat="1" applyFont="1" applyFill="1" applyBorder="1" applyAlignment="1">
      <alignment horizontal="center"/>
    </xf>
    <xf numFmtId="0" fontId="62" fillId="11" borderId="34" xfId="0" applyFont="1" applyFill="1" applyBorder="1" applyAlignment="1">
      <alignment horizontal="center"/>
    </xf>
    <xf numFmtId="0" fontId="62" fillId="11" borderId="19" xfId="0" applyFont="1" applyFill="1" applyBorder="1" applyAlignment="1">
      <alignment horizontal="center"/>
    </xf>
    <xf numFmtId="0" fontId="62" fillId="16" borderId="35" xfId="0" applyFont="1" applyFill="1" applyBorder="1" applyAlignment="1">
      <alignment horizontal="center" wrapText="1"/>
    </xf>
    <xf numFmtId="0" fontId="0" fillId="0" borderId="0" xfId="0" applyFont="1" applyAlignment="1">
      <alignment horizontal="left" vertical="top" wrapText="1"/>
    </xf>
    <xf numFmtId="0" fontId="0" fillId="0" borderId="0" xfId="0" applyFont="1" applyAlignment="1">
      <alignment horizontal="left" vertical="top"/>
    </xf>
    <xf numFmtId="0" fontId="72" fillId="0" borderId="0" xfId="0" applyFont="1" applyAlignment="1">
      <alignment horizontal="left" wrapText="1"/>
    </xf>
    <xf numFmtId="0" fontId="0" fillId="15" borderId="0" xfId="0" applyFill="1" applyAlignment="1">
      <alignment horizontal="left" wrapText="1"/>
    </xf>
    <xf numFmtId="0" fontId="0" fillId="3" borderId="4" xfId="0" applyFill="1" applyBorder="1" applyAlignment="1">
      <alignment horizontal="left" vertical="center" wrapText="1"/>
    </xf>
    <xf numFmtId="0" fontId="0" fillId="3" borderId="0" xfId="0" applyFill="1" applyBorder="1" applyAlignment="1">
      <alignment horizontal="left" vertical="center" wrapText="1"/>
    </xf>
    <xf numFmtId="0" fontId="63" fillId="0" borderId="9" xfId="0" applyFont="1" applyBorder="1" applyAlignment="1">
      <alignment horizontal="center"/>
    </xf>
    <xf numFmtId="0" fontId="49" fillId="0" borderId="4" xfId="0" applyFont="1" applyBorder="1" applyAlignment="1">
      <alignment horizontal="left" wrapText="1"/>
    </xf>
    <xf numFmtId="0" fontId="49" fillId="0" borderId="0" xfId="0" applyFont="1" applyBorder="1" applyAlignment="1">
      <alignment horizontal="left" wrapText="1"/>
    </xf>
    <xf numFmtId="0" fontId="50" fillId="0" borderId="1" xfId="0" applyFont="1" applyBorder="1" applyAlignment="1">
      <alignment horizontal="center" wrapText="1"/>
    </xf>
    <xf numFmtId="0" fontId="50" fillId="0" borderId="2" xfId="0" applyFont="1" applyBorder="1" applyAlignment="1">
      <alignment horizontal="center" wrapText="1"/>
    </xf>
    <xf numFmtId="0" fontId="24" fillId="11" borderId="31" xfId="0" applyFont="1" applyFill="1" applyBorder="1" applyAlignment="1">
      <alignment horizontal="center"/>
    </xf>
    <xf numFmtId="0" fontId="24" fillId="11" borderId="32" xfId="0" applyFont="1" applyFill="1" applyBorder="1" applyAlignment="1">
      <alignment horizontal="center"/>
    </xf>
    <xf numFmtId="0" fontId="24" fillId="11" borderId="33" xfId="0" applyFont="1" applyFill="1" applyBorder="1" applyAlignment="1">
      <alignment horizontal="center"/>
    </xf>
    <xf numFmtId="0" fontId="26" fillId="0" borderId="10" xfId="0" applyFont="1" applyBorder="1" applyAlignment="1">
      <alignment horizontal="center" wrapText="1"/>
    </xf>
    <xf numFmtId="0" fontId="26" fillId="0" borderId="12" xfId="0" applyFont="1" applyBorder="1" applyAlignment="1">
      <alignment horizontal="center" wrapText="1"/>
    </xf>
    <xf numFmtId="0" fontId="26" fillId="0" borderId="11" xfId="0" applyFont="1" applyBorder="1" applyAlignment="1">
      <alignment horizontal="center" wrapText="1"/>
    </xf>
    <xf numFmtId="0" fontId="26" fillId="0" borderId="9" xfId="0" applyFont="1" applyBorder="1" applyAlignment="1">
      <alignment horizontal="center" wrapText="1"/>
    </xf>
    <xf numFmtId="2" fontId="36" fillId="0" borderId="9" xfId="0" applyNumberFormat="1" applyFont="1" applyBorder="1" applyAlignment="1">
      <alignment horizontal="center" wrapText="1"/>
    </xf>
    <xf numFmtId="2" fontId="36" fillId="9" borderId="9" xfId="0" applyNumberFormat="1" applyFont="1" applyFill="1" applyBorder="1" applyAlignment="1">
      <alignment horizontal="center" wrapText="1"/>
    </xf>
    <xf numFmtId="2" fontId="36" fillId="2" borderId="9" xfId="0" applyNumberFormat="1" applyFont="1" applyFill="1" applyBorder="1" applyAlignment="1">
      <alignment horizontal="center" wrapText="1"/>
    </xf>
    <xf numFmtId="0" fontId="26" fillId="4" borderId="10" xfId="0" applyFont="1" applyFill="1" applyBorder="1" applyAlignment="1">
      <alignment horizontal="center" wrapText="1"/>
    </xf>
    <xf numFmtId="0" fontId="26" fillId="4" borderId="12" xfId="0" applyFont="1" applyFill="1" applyBorder="1" applyAlignment="1">
      <alignment horizontal="center" wrapText="1"/>
    </xf>
    <xf numFmtId="0" fontId="26" fillId="4" borderId="11" xfId="0" applyFont="1" applyFill="1" applyBorder="1" applyAlignment="1">
      <alignment horizontal="center" wrapText="1"/>
    </xf>
    <xf numFmtId="2" fontId="23" fillId="0" borderId="9" xfId="0" applyNumberFormat="1" applyFont="1" applyBorder="1" applyAlignment="1">
      <alignment horizontal="center" wrapText="1"/>
    </xf>
    <xf numFmtId="2" fontId="23" fillId="9" borderId="9" xfId="0" applyNumberFormat="1" applyFont="1" applyFill="1" applyBorder="1" applyAlignment="1">
      <alignment horizontal="center" wrapText="1"/>
    </xf>
    <xf numFmtId="2" fontId="23" fillId="2" borderId="9" xfId="0" applyNumberFormat="1" applyFont="1" applyFill="1" applyBorder="1" applyAlignment="1">
      <alignment horizontal="center" wrapText="1"/>
    </xf>
    <xf numFmtId="0" fontId="26" fillId="0" borderId="10" xfId="0" applyFont="1" applyBorder="1" applyAlignment="1">
      <alignment horizontal="left" wrapText="1"/>
    </xf>
    <xf numFmtId="0" fontId="26" fillId="0" borderId="11" xfId="0" applyFont="1" applyBorder="1" applyAlignment="1">
      <alignment horizontal="left" wrapText="1"/>
    </xf>
    <xf numFmtId="0" fontId="23" fillId="0" borderId="10" xfId="0" applyFont="1" applyBorder="1" applyAlignment="1">
      <alignment horizontal="left" wrapText="1"/>
    </xf>
    <xf numFmtId="0" fontId="23" fillId="0" borderId="11" xfId="0" applyFont="1" applyBorder="1" applyAlignment="1">
      <alignment horizontal="left" wrapText="1"/>
    </xf>
    <xf numFmtId="2" fontId="37" fillId="0" borderId="9" xfId="0" applyNumberFormat="1" applyFont="1" applyBorder="1" applyAlignment="1">
      <alignment horizontal="center" wrapText="1"/>
    </xf>
    <xf numFmtId="2" fontId="37" fillId="2" borderId="9" xfId="0" applyNumberFormat="1" applyFont="1" applyFill="1" applyBorder="1" applyAlignment="1">
      <alignment horizontal="center" wrapText="1"/>
    </xf>
    <xf numFmtId="2" fontId="37" fillId="2" borderId="11" xfId="0" applyNumberFormat="1" applyFont="1" applyFill="1" applyBorder="1" applyAlignment="1">
      <alignment horizontal="center" wrapText="1"/>
    </xf>
    <xf numFmtId="0" fontId="38" fillId="0" borderId="10" xfId="0" applyFont="1" applyBorder="1" applyAlignment="1">
      <alignment horizontal="left" wrapText="1"/>
    </xf>
    <xf numFmtId="0" fontId="38" fillId="0" borderId="11" xfId="0" applyFont="1" applyBorder="1" applyAlignment="1">
      <alignment horizontal="left" wrapText="1"/>
    </xf>
    <xf numFmtId="2" fontId="36" fillId="0" borderId="10" xfId="0" applyNumberFormat="1" applyFont="1" applyBorder="1" applyAlignment="1">
      <alignment horizontal="center" wrapText="1"/>
    </xf>
    <xf numFmtId="2" fontId="36" fillId="0" borderId="11" xfId="0" applyNumberFormat="1" applyFont="1" applyBorder="1" applyAlignment="1">
      <alignment horizontal="center" wrapText="1"/>
    </xf>
    <xf numFmtId="2" fontId="37" fillId="0" borderId="9" xfId="0" applyNumberFormat="1" applyFont="1" applyFill="1" applyBorder="1" applyAlignment="1">
      <alignment horizontal="center" wrapText="1"/>
    </xf>
    <xf numFmtId="0" fontId="3" fillId="0" borderId="9" xfId="0" applyFont="1" applyBorder="1" applyAlignment="1">
      <alignment horizontal="center" wrapText="1"/>
    </xf>
    <xf numFmtId="0" fontId="18" fillId="0" borderId="0" xfId="0" applyFont="1" applyBorder="1" applyAlignment="1">
      <alignment horizontal="left"/>
    </xf>
    <xf numFmtId="0" fontId="26" fillId="0" borderId="15" xfId="0" applyFont="1" applyBorder="1" applyAlignment="1">
      <alignment horizontal="center" wrapText="1"/>
    </xf>
    <xf numFmtId="0" fontId="26" fillId="0" borderId="16" xfId="0" applyFont="1" applyBorder="1" applyAlignment="1">
      <alignment horizontal="center" wrapText="1"/>
    </xf>
    <xf numFmtId="0" fontId="26" fillId="0" borderId="13" xfId="0" applyFont="1" applyBorder="1" applyAlignment="1">
      <alignment horizontal="center" wrapText="1"/>
    </xf>
    <xf numFmtId="0" fontId="26" fillId="0" borderId="14" xfId="0" applyFont="1" applyBorder="1" applyAlignment="1">
      <alignment horizontal="center" wrapText="1"/>
    </xf>
    <xf numFmtId="0" fontId="26" fillId="0" borderId="9" xfId="0" applyFont="1" applyBorder="1" applyAlignment="1">
      <alignment horizontal="center"/>
    </xf>
    <xf numFmtId="0" fontId="24" fillId="0" borderId="15" xfId="0" applyFont="1" applyBorder="1" applyAlignment="1">
      <alignment horizontal="center" wrapText="1"/>
    </xf>
    <xf numFmtId="0" fontId="24" fillId="0" borderId="16" xfId="0" applyFont="1" applyBorder="1" applyAlignment="1">
      <alignment horizontal="center" wrapText="1"/>
    </xf>
    <xf numFmtId="0" fontId="24" fillId="0" borderId="13" xfId="0" applyFont="1" applyBorder="1" applyAlignment="1">
      <alignment horizontal="center" wrapText="1"/>
    </xf>
    <xf numFmtId="0" fontId="24" fillId="0" borderId="14" xfId="0" applyFont="1" applyBorder="1" applyAlignment="1">
      <alignment horizontal="center" wrapText="1"/>
    </xf>
    <xf numFmtId="0" fontId="23" fillId="9" borderId="15" xfId="0" applyFont="1" applyFill="1" applyBorder="1" applyAlignment="1">
      <alignment horizontal="center" wrapText="1"/>
    </xf>
    <xf numFmtId="0" fontId="23" fillId="9" borderId="16" xfId="0" applyFont="1" applyFill="1" applyBorder="1" applyAlignment="1">
      <alignment horizontal="center" wrapText="1"/>
    </xf>
    <xf numFmtId="0" fontId="23" fillId="9" borderId="13" xfId="0" applyFont="1" applyFill="1" applyBorder="1" applyAlignment="1">
      <alignment horizontal="center" wrapText="1"/>
    </xf>
    <xf numFmtId="0" fontId="23" fillId="9" borderId="14" xfId="0" applyFont="1" applyFill="1" applyBorder="1" applyAlignment="1">
      <alignment horizontal="center" wrapText="1"/>
    </xf>
    <xf numFmtId="0" fontId="19" fillId="0" borderId="0" xfId="0" applyFont="1" applyAlignment="1">
      <alignment horizontal="center"/>
    </xf>
    <xf numFmtId="0" fontId="5" fillId="0" borderId="2" xfId="0" applyFont="1" applyBorder="1" applyAlignment="1">
      <alignment horizontal="center"/>
    </xf>
    <xf numFmtId="0" fontId="5" fillId="0" borderId="0" xfId="0" applyFont="1" applyBorder="1" applyAlignment="1">
      <alignment horizontal="center"/>
    </xf>
    <xf numFmtId="0" fontId="22" fillId="0" borderId="0" xfId="0" applyFont="1" applyBorder="1" applyAlignment="1">
      <alignment horizontal="center"/>
    </xf>
    <xf numFmtId="0" fontId="55" fillId="10" borderId="10" xfId="0" applyFont="1" applyFill="1" applyBorder="1" applyAlignment="1">
      <alignment horizontal="left"/>
    </xf>
    <xf numFmtId="0" fontId="55" fillId="10" borderId="11" xfId="0" applyFont="1" applyFill="1" applyBorder="1" applyAlignment="1">
      <alignment horizontal="left"/>
    </xf>
    <xf numFmtId="9" fontId="54" fillId="10" borderId="10" xfId="0" applyNumberFormat="1" applyFont="1" applyFill="1" applyBorder="1" applyAlignment="1">
      <alignment horizontal="center"/>
    </xf>
    <xf numFmtId="9" fontId="54" fillId="10" borderId="11" xfId="0" applyNumberFormat="1" applyFont="1" applyFill="1" applyBorder="1" applyAlignment="1">
      <alignment horizontal="center"/>
    </xf>
    <xf numFmtId="0" fontId="23" fillId="10" borderId="9" xfId="0" applyFont="1" applyFill="1" applyBorder="1" applyAlignment="1">
      <alignment horizontal="left" wrapText="1"/>
    </xf>
    <xf numFmtId="0" fontId="26" fillId="10" borderId="9" xfId="0" applyFont="1" applyFill="1" applyBorder="1" applyAlignment="1">
      <alignment horizontal="center" wrapText="1"/>
    </xf>
    <xf numFmtId="0" fontId="23" fillId="2" borderId="15" xfId="0" applyFont="1" applyFill="1" applyBorder="1" applyAlignment="1">
      <alignment horizontal="center" wrapText="1"/>
    </xf>
    <xf numFmtId="0" fontId="23" fillId="2" borderId="16" xfId="0" applyFont="1" applyFill="1" applyBorder="1" applyAlignment="1">
      <alignment horizontal="center" wrapText="1"/>
    </xf>
    <xf numFmtId="0" fontId="23" fillId="2" borderId="13" xfId="0" applyFont="1" applyFill="1" applyBorder="1" applyAlignment="1">
      <alignment horizontal="center" wrapText="1"/>
    </xf>
    <xf numFmtId="0" fontId="23" fillId="2" borderId="14" xfId="0" applyFont="1" applyFill="1" applyBorder="1" applyAlignment="1">
      <alignment horizontal="center" wrapText="1"/>
    </xf>
    <xf numFmtId="0" fontId="3" fillId="9" borderId="9" xfId="0" applyFont="1" applyFill="1" applyBorder="1" applyAlignment="1">
      <alignment horizontal="center" wrapText="1"/>
    </xf>
    <xf numFmtId="0" fontId="3" fillId="2" borderId="9" xfId="0" applyFont="1" applyFill="1" applyBorder="1" applyAlignment="1">
      <alignment horizontal="center" wrapText="1"/>
    </xf>
    <xf numFmtId="0" fontId="5" fillId="0" borderId="4" xfId="0" applyFont="1" applyBorder="1" applyAlignment="1">
      <alignment horizontal="center"/>
    </xf>
    <xf numFmtId="0" fontId="56" fillId="0" borderId="15" xfId="0" applyFont="1" applyBorder="1" applyAlignment="1">
      <alignment horizontal="center" wrapText="1"/>
    </xf>
    <xf numFmtId="0" fontId="56" fillId="0" borderId="16" xfId="0" applyFont="1" applyBorder="1" applyAlignment="1">
      <alignment horizontal="center" wrapText="1"/>
    </xf>
    <xf numFmtId="0" fontId="56" fillId="0" borderId="13" xfId="0" applyFont="1" applyBorder="1" applyAlignment="1">
      <alignment horizontal="center" wrapText="1"/>
    </xf>
    <xf numFmtId="0" fontId="56" fillId="0" borderId="14" xfId="0" applyFont="1" applyBorder="1" applyAlignment="1">
      <alignment horizontal="center" wrapText="1"/>
    </xf>
    <xf numFmtId="0" fontId="23" fillId="0" borderId="9" xfId="0" applyFont="1" applyBorder="1" applyAlignment="1">
      <alignment horizontal="center" wrapText="1"/>
    </xf>
    <xf numFmtId="2" fontId="36" fillId="9" borderId="10" xfId="0" applyNumberFormat="1" applyFont="1" applyFill="1" applyBorder="1" applyAlignment="1">
      <alignment horizontal="center" wrapText="1"/>
    </xf>
    <xf numFmtId="2" fontId="36" fillId="9" borderId="11" xfId="0" applyNumberFormat="1" applyFont="1" applyFill="1" applyBorder="1" applyAlignment="1">
      <alignment horizontal="center" wrapText="1"/>
    </xf>
    <xf numFmtId="2" fontId="37" fillId="2" borderId="10" xfId="0" applyNumberFormat="1" applyFont="1" applyFill="1" applyBorder="1" applyAlignment="1">
      <alignment horizontal="center" wrapText="1"/>
    </xf>
    <xf numFmtId="2" fontId="36" fillId="0" borderId="9" xfId="0" applyNumberFormat="1" applyFont="1" applyFill="1" applyBorder="1" applyAlignment="1">
      <alignment horizontal="center" wrapText="1"/>
    </xf>
    <xf numFmtId="2" fontId="37" fillId="0" borderId="11" xfId="0" applyNumberFormat="1" applyFont="1" applyFill="1" applyBorder="1" applyAlignment="1">
      <alignment horizontal="center" wrapText="1"/>
    </xf>
    <xf numFmtId="0" fontId="38" fillId="0" borderId="10" xfId="0" applyFont="1" applyFill="1" applyBorder="1" applyAlignment="1">
      <alignment horizontal="left" wrapText="1"/>
    </xf>
    <xf numFmtId="0" fontId="38" fillId="0" borderId="11" xfId="0" applyFont="1" applyFill="1" applyBorder="1" applyAlignment="1">
      <alignment horizontal="left" wrapText="1"/>
    </xf>
    <xf numFmtId="0" fontId="57" fillId="0" borderId="10" xfId="0" applyFont="1" applyFill="1" applyBorder="1" applyAlignment="1">
      <alignment horizontal="left" wrapText="1"/>
    </xf>
    <xf numFmtId="0" fontId="57" fillId="0" borderId="11" xfId="0" applyFont="1" applyFill="1" applyBorder="1" applyAlignment="1">
      <alignment horizontal="left" wrapText="1"/>
    </xf>
    <xf numFmtId="2" fontId="36" fillId="0" borderId="10" xfId="0" applyNumberFormat="1" applyFont="1" applyFill="1" applyBorder="1" applyAlignment="1">
      <alignment horizontal="center" wrapText="1"/>
    </xf>
    <xf numFmtId="2" fontId="36" fillId="0" borderId="11" xfId="0" applyNumberFormat="1" applyFont="1" applyFill="1" applyBorder="1" applyAlignment="1">
      <alignment horizontal="center" wrapText="1"/>
    </xf>
    <xf numFmtId="0" fontId="23" fillId="10" borderId="10" xfId="0" applyFont="1" applyFill="1" applyBorder="1" applyAlignment="1">
      <alignment horizontal="center" wrapText="1"/>
    </xf>
    <xf numFmtId="0" fontId="23" fillId="10" borderId="11" xfId="0" applyFont="1" applyFill="1" applyBorder="1" applyAlignment="1">
      <alignment horizontal="center" wrapText="1"/>
    </xf>
    <xf numFmtId="0" fontId="23" fillId="10" borderId="9" xfId="0" applyFont="1" applyFill="1" applyBorder="1" applyAlignment="1">
      <alignment horizontal="center" wrapText="1"/>
    </xf>
    <xf numFmtId="0" fontId="5" fillId="0" borderId="0" xfId="0" applyFont="1" applyBorder="1" applyAlignment="1">
      <alignment horizontal="left"/>
    </xf>
    <xf numFmtId="0" fontId="3" fillId="0" borderId="10" xfId="0" applyFont="1" applyBorder="1" applyAlignment="1">
      <alignment horizontal="center" wrapText="1"/>
    </xf>
    <xf numFmtId="0" fontId="3" fillId="0" borderId="11" xfId="0" applyFont="1" applyBorder="1" applyAlignment="1">
      <alignment horizontal="center" wrapText="1"/>
    </xf>
    <xf numFmtId="0" fontId="26" fillId="4" borderId="9" xfId="0" applyFont="1" applyFill="1" applyBorder="1" applyAlignment="1">
      <alignment horizontal="center" wrapText="1"/>
    </xf>
    <xf numFmtId="0" fontId="26" fillId="0" borderId="18" xfId="0" applyFont="1" applyBorder="1" applyAlignment="1">
      <alignment horizontal="center" wrapText="1"/>
    </xf>
    <xf numFmtId="0" fontId="3" fillId="9" borderId="10" xfId="0" applyFont="1" applyFill="1" applyBorder="1" applyAlignment="1">
      <alignment horizontal="center" wrapText="1"/>
    </xf>
    <xf numFmtId="0" fontId="3" fillId="9" borderId="11" xfId="0" applyFont="1" applyFill="1" applyBorder="1" applyAlignment="1">
      <alignment horizontal="center" wrapText="1"/>
    </xf>
    <xf numFmtId="0" fontId="3" fillId="2" borderId="10" xfId="0" applyFont="1" applyFill="1" applyBorder="1" applyAlignment="1">
      <alignment horizontal="center" wrapText="1"/>
    </xf>
    <xf numFmtId="0" fontId="3" fillId="2" borderId="11" xfId="0" applyFont="1" applyFill="1" applyBorder="1" applyAlignment="1">
      <alignment horizontal="center" wrapText="1"/>
    </xf>
    <xf numFmtId="2" fontId="23" fillId="0" borderId="10" xfId="0" applyNumberFormat="1" applyFont="1" applyBorder="1" applyAlignment="1">
      <alignment horizontal="center" wrapText="1"/>
    </xf>
    <xf numFmtId="2" fontId="23" fillId="0" borderId="11" xfId="0" applyNumberFormat="1" applyFont="1" applyBorder="1" applyAlignment="1">
      <alignment horizontal="center" wrapText="1"/>
    </xf>
    <xf numFmtId="2" fontId="36" fillId="2" borderId="10" xfId="0" applyNumberFormat="1" applyFont="1" applyFill="1" applyBorder="1" applyAlignment="1">
      <alignment horizontal="center" wrapText="1"/>
    </xf>
    <xf numFmtId="2" fontId="36" fillId="2" borderId="11" xfId="0" applyNumberFormat="1" applyFont="1" applyFill="1" applyBorder="1" applyAlignment="1">
      <alignment horizontal="center" wrapText="1"/>
    </xf>
    <xf numFmtId="2" fontId="3" fillId="0" borderId="0" xfId="0" applyNumberFormat="1" applyFont="1" applyBorder="1" applyAlignment="1">
      <alignment horizontal="center" wrapText="1"/>
    </xf>
    <xf numFmtId="2" fontId="23" fillId="9" borderId="10" xfId="0" applyNumberFormat="1" applyFont="1" applyFill="1" applyBorder="1" applyAlignment="1">
      <alignment horizontal="center" wrapText="1"/>
    </xf>
    <xf numFmtId="2" fontId="23" fillId="9" borderId="11" xfId="0" applyNumberFormat="1" applyFont="1" applyFill="1" applyBorder="1" applyAlignment="1">
      <alignment horizontal="center" wrapText="1"/>
    </xf>
    <xf numFmtId="2" fontId="23" fillId="2" borderId="10" xfId="0" applyNumberFormat="1" applyFont="1" applyFill="1" applyBorder="1" applyAlignment="1">
      <alignment horizontal="center" wrapText="1"/>
    </xf>
    <xf numFmtId="2" fontId="23" fillId="2" borderId="11" xfId="0" applyNumberFormat="1" applyFont="1" applyFill="1" applyBorder="1" applyAlignment="1">
      <alignment horizontal="center" wrapText="1"/>
    </xf>
    <xf numFmtId="0" fontId="24" fillId="14" borderId="9" xfId="0" applyFont="1" applyFill="1" applyBorder="1" applyAlignment="1">
      <alignment horizontal="center"/>
    </xf>
    <xf numFmtId="0" fontId="69" fillId="0" borderId="10" xfId="0" applyFont="1" applyBorder="1" applyAlignment="1">
      <alignment horizontal="left"/>
    </xf>
    <xf numFmtId="0" fontId="69" fillId="0" borderId="11" xfId="0" applyFont="1" applyBorder="1" applyAlignment="1">
      <alignment horizontal="left"/>
    </xf>
    <xf numFmtId="0" fontId="24" fillId="4" borderId="9" xfId="0" applyFont="1" applyFill="1" applyBorder="1" applyAlignment="1">
      <alignment horizontal="center"/>
    </xf>
    <xf numFmtId="0" fontId="25" fillId="3" borderId="17" xfId="0" applyFont="1" applyFill="1" applyBorder="1" applyAlignment="1">
      <alignment horizontal="center" vertical="center" wrapText="1"/>
    </xf>
    <xf numFmtId="0" fontId="25" fillId="13" borderId="19" xfId="0" applyFont="1" applyFill="1" applyBorder="1" applyAlignment="1">
      <alignment horizontal="center" vertical="center" wrapText="1"/>
    </xf>
    <xf numFmtId="0" fontId="25" fillId="13" borderId="29" xfId="0" applyFont="1" applyFill="1" applyBorder="1" applyAlignment="1">
      <alignment horizontal="center" vertical="center" wrapText="1"/>
    </xf>
    <xf numFmtId="0" fontId="25" fillId="13" borderId="30" xfId="0" applyFont="1" applyFill="1" applyBorder="1" applyAlignment="1">
      <alignment horizontal="center" vertical="center" wrapText="1"/>
    </xf>
    <xf numFmtId="0" fontId="3" fillId="14" borderId="19" xfId="0" applyFont="1" applyFill="1" applyBorder="1" applyAlignment="1">
      <alignment horizontal="center" vertical="center" wrapText="1"/>
    </xf>
    <xf numFmtId="0" fontId="3" fillId="14" borderId="30" xfId="0" applyFont="1" applyFill="1" applyBorder="1" applyAlignment="1">
      <alignment horizontal="center" vertical="center" wrapText="1"/>
    </xf>
  </cellXfs>
  <cellStyles count="3">
    <cellStyle name="Millares" xfId="2" builtinId="3"/>
    <cellStyle name="Normal" xfId="0" builtinId="0"/>
    <cellStyle name="Porcentaje" xfId="1" builtinId="5"/>
  </cellStyles>
  <dxfs count="4">
    <dxf>
      <numFmt numFmtId="15" formatCode="0.00E+00"/>
    </dxf>
    <dxf>
      <numFmt numFmtId="4" formatCode="#,##0.00"/>
    </dxf>
    <dxf>
      <numFmt numFmtId="15" formatCode="0.00E+00"/>
    </dxf>
    <dxf>
      <numFmt numFmtId="4" formatCode="#,##0.00"/>
    </dxf>
  </dxfs>
  <tableStyles count="0" defaultTableStyle="TableStyleMedium2" defaultPivotStyle="PivotStyleLight16"/>
  <colors>
    <mruColors>
      <color rgb="FFCCECFF"/>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png"/><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png"/><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png"/><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png"/><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png"/><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png"/><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png"/><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png"/><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19</xdr:row>
      <xdr:rowOff>30480</xdr:rowOff>
    </xdr:from>
    <xdr:to>
      <xdr:col>4</xdr:col>
      <xdr:colOff>7620</xdr:colOff>
      <xdr:row>26</xdr:row>
      <xdr:rowOff>167640</xdr:rowOff>
    </xdr:to>
    <xdr:pic>
      <xdr:nvPicPr>
        <xdr:cNvPr id="4" name="Picture 3" descr="C:\Users\poinajo\AppData\Local\Microsoft\Windows\INetCache\Content.Outlook\YXMMNX37\Logo REWATCH (002).pn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 y="4549140"/>
          <a:ext cx="3025140" cy="1417320"/>
        </a:xfrm>
        <a:prstGeom prst="rect">
          <a:avLst/>
        </a:prstGeom>
        <a:solidFill>
          <a:schemeClr val="bg1"/>
        </a:solid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215900</xdr:colOff>
      <xdr:row>13</xdr:row>
      <xdr:rowOff>51934</xdr:rowOff>
    </xdr:from>
    <xdr:to>
      <xdr:col>4</xdr:col>
      <xdr:colOff>19651</xdr:colOff>
      <xdr:row>15</xdr:row>
      <xdr:rowOff>165100</xdr:rowOff>
    </xdr:to>
    <xdr:sp macro="" textlink="">
      <xdr:nvSpPr>
        <xdr:cNvPr id="2" name="AutoShape 1523">
          <a:extLst>
            <a:ext uri="{FF2B5EF4-FFF2-40B4-BE49-F238E27FC236}">
              <a16:creationId xmlns:a16="http://schemas.microsoft.com/office/drawing/2014/main" id="{00000000-0008-0000-0A00-000002000000}"/>
            </a:ext>
          </a:extLst>
        </xdr:cNvPr>
        <xdr:cNvSpPr>
          <a:spLocks noChangeArrowheads="1"/>
        </xdr:cNvSpPr>
      </xdr:nvSpPr>
      <xdr:spPr bwMode="auto">
        <a:xfrm>
          <a:off x="825500" y="3892414"/>
          <a:ext cx="2089751" cy="570366"/>
        </a:xfrm>
        <a:prstGeom prst="homePlate">
          <a:avLst>
            <a:gd name="adj" fmla="val 72917"/>
          </a:avLst>
        </a:prstGeom>
        <a:solidFill>
          <a:schemeClr val="accent2">
            <a:lumMod val="60000"/>
            <a:lumOff val="4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sz="1200" b="1" i="0" strike="noStrike">
              <a:solidFill>
                <a:srgbClr val="000000"/>
              </a:solidFill>
              <a:latin typeface="Arial"/>
              <a:cs typeface="Arial"/>
            </a:rPr>
            <a:t>Industrial wastewater</a:t>
          </a:r>
        </a:p>
      </xdr:txBody>
    </xdr:sp>
    <xdr:clientData/>
  </xdr:twoCellAnchor>
  <xdr:twoCellAnchor>
    <xdr:from>
      <xdr:col>14</xdr:col>
      <xdr:colOff>108396</xdr:colOff>
      <xdr:row>28</xdr:row>
      <xdr:rowOff>76653</xdr:rowOff>
    </xdr:from>
    <xdr:to>
      <xdr:col>18</xdr:col>
      <xdr:colOff>533399</xdr:colOff>
      <xdr:row>30</xdr:row>
      <xdr:rowOff>139700</xdr:rowOff>
    </xdr:to>
    <xdr:sp macro="" textlink="">
      <xdr:nvSpPr>
        <xdr:cNvPr id="3" name="AutoShape 1525">
          <a:extLst>
            <a:ext uri="{FF2B5EF4-FFF2-40B4-BE49-F238E27FC236}">
              <a16:creationId xmlns:a16="http://schemas.microsoft.com/office/drawing/2014/main" id="{00000000-0008-0000-0A00-000003000000}"/>
            </a:ext>
          </a:extLst>
        </xdr:cNvPr>
        <xdr:cNvSpPr>
          <a:spLocks noChangeArrowheads="1"/>
        </xdr:cNvSpPr>
      </xdr:nvSpPr>
      <xdr:spPr bwMode="auto">
        <a:xfrm>
          <a:off x="9694356" y="7925253"/>
          <a:ext cx="3145343" cy="520247"/>
        </a:xfrm>
        <a:prstGeom prst="homePlate">
          <a:avLst>
            <a:gd name="adj" fmla="val 72917"/>
          </a:avLst>
        </a:prstGeom>
        <a:solidFill>
          <a:srgbClr val="FF6600"/>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sz="1400" b="1" i="0" strike="noStrike">
              <a:solidFill>
                <a:srgbClr val="000000"/>
              </a:solidFill>
              <a:latin typeface="Arial"/>
              <a:cs typeface="Arial"/>
            </a:rPr>
            <a:t>Waste</a:t>
          </a:r>
          <a:r>
            <a:rPr lang="en-US" sz="1400" b="1" i="0" strike="noStrike" baseline="0">
              <a:solidFill>
                <a:srgbClr val="000000"/>
              </a:solidFill>
              <a:latin typeface="Arial"/>
              <a:cs typeface="Arial"/>
            </a:rPr>
            <a:t> stream 1 t</a:t>
          </a:r>
          <a:r>
            <a:rPr lang="en-US" sz="1400" b="1" i="0" strike="noStrike">
              <a:solidFill>
                <a:srgbClr val="000000"/>
              </a:solidFill>
              <a:latin typeface="Arial"/>
              <a:cs typeface="Arial"/>
            </a:rPr>
            <a:t>o waste </a:t>
          </a:r>
          <a:r>
            <a:rPr lang="en-US" sz="1400" b="1" i="0" strike="noStrike" baseline="0">
              <a:solidFill>
                <a:srgbClr val="000000"/>
              </a:solidFill>
              <a:latin typeface="Arial"/>
              <a:cs typeface="Arial"/>
            </a:rPr>
            <a:t>tank</a:t>
          </a:r>
          <a:endParaRPr lang="en-US" sz="1400" b="1" i="0" strike="noStrike">
            <a:solidFill>
              <a:srgbClr val="000000"/>
            </a:solidFill>
            <a:latin typeface="Arial"/>
            <a:cs typeface="Arial"/>
          </a:endParaRPr>
        </a:p>
      </xdr:txBody>
    </xdr:sp>
    <xdr:clientData/>
  </xdr:twoCellAnchor>
  <xdr:twoCellAnchor>
    <xdr:from>
      <xdr:col>9</xdr:col>
      <xdr:colOff>517526</xdr:colOff>
      <xdr:row>17</xdr:row>
      <xdr:rowOff>42136</xdr:rowOff>
    </xdr:from>
    <xdr:to>
      <xdr:col>14</xdr:col>
      <xdr:colOff>121286</xdr:colOff>
      <xdr:row>29</xdr:row>
      <xdr:rowOff>70076</xdr:rowOff>
    </xdr:to>
    <xdr:cxnSp macro="">
      <xdr:nvCxnSpPr>
        <xdr:cNvPr id="4" name="Shape 166">
          <a:extLst>
            <a:ext uri="{FF2B5EF4-FFF2-40B4-BE49-F238E27FC236}">
              <a16:creationId xmlns:a16="http://schemas.microsoft.com/office/drawing/2014/main" id="{00000000-0008-0000-0A00-000004000000}"/>
            </a:ext>
          </a:extLst>
        </xdr:cNvPr>
        <xdr:cNvCxnSpPr/>
      </xdr:nvCxnSpPr>
      <xdr:spPr>
        <a:xfrm rot="16200000" flipH="1">
          <a:off x="6649086" y="5089116"/>
          <a:ext cx="3350260" cy="2766060"/>
        </a:xfrm>
        <a:prstGeom prst="bentConnector2">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78932</xdr:colOff>
      <xdr:row>8</xdr:row>
      <xdr:rowOff>149695</xdr:rowOff>
    </xdr:from>
    <xdr:to>
      <xdr:col>26</xdr:col>
      <xdr:colOff>339442</xdr:colOff>
      <xdr:row>19</xdr:row>
      <xdr:rowOff>101902</xdr:rowOff>
    </xdr:to>
    <xdr:grpSp>
      <xdr:nvGrpSpPr>
        <xdr:cNvPr id="5" name="Group 1045">
          <a:extLst>
            <a:ext uri="{FF2B5EF4-FFF2-40B4-BE49-F238E27FC236}">
              <a16:creationId xmlns:a16="http://schemas.microsoft.com/office/drawing/2014/main" id="{00000000-0008-0000-0A00-000005000000}"/>
            </a:ext>
          </a:extLst>
        </xdr:cNvPr>
        <xdr:cNvGrpSpPr>
          <a:grpSpLocks/>
        </xdr:cNvGrpSpPr>
      </xdr:nvGrpSpPr>
      <xdr:grpSpPr bwMode="auto">
        <a:xfrm rot="5400000">
          <a:off x="15010441" y="3478972"/>
          <a:ext cx="2809707" cy="1485153"/>
          <a:chOff x="2321" y="821"/>
          <a:chExt cx="306" cy="150"/>
        </a:xfrm>
      </xdr:grpSpPr>
      <xdr:sp macro="" textlink="">
        <xdr:nvSpPr>
          <xdr:cNvPr id="6" name="Rectangle 1047">
            <a:extLst>
              <a:ext uri="{FF2B5EF4-FFF2-40B4-BE49-F238E27FC236}">
                <a16:creationId xmlns:a16="http://schemas.microsoft.com/office/drawing/2014/main" id="{00000000-0008-0000-0A00-000006000000}"/>
              </a:ext>
            </a:extLst>
          </xdr:cNvPr>
          <xdr:cNvSpPr>
            <a:spLocks noChangeAspect="1" noChangeArrowheads="1"/>
          </xdr:cNvSpPr>
        </xdr:nvSpPr>
        <xdr:spPr bwMode="auto">
          <a:xfrm rot="16200000">
            <a:off x="2280" y="883"/>
            <a:ext cx="126" cy="27"/>
          </a:xfrm>
          <a:prstGeom prst="rect">
            <a:avLst/>
          </a:prstGeom>
          <a:gradFill rotWithShape="0">
            <a:gsLst>
              <a:gs pos="0">
                <a:srgbClr val="00FF00"/>
              </a:gs>
              <a:gs pos="50000">
                <a:srgbClr val="007600"/>
              </a:gs>
              <a:gs pos="100000">
                <a:srgbClr val="00FF00"/>
              </a:gs>
            </a:gsLst>
            <a:lin ang="5400000" scaled="1"/>
          </a:gradFill>
          <a:ln w="9525">
            <a:solidFill>
              <a:srgbClr val="000000"/>
            </a:solidFill>
            <a:miter lim="800000"/>
            <a:headEnd/>
            <a:tailEnd/>
          </a:ln>
        </xdr:spPr>
      </xdr:sp>
      <xdr:sp macro="" textlink="">
        <xdr:nvSpPr>
          <xdr:cNvPr id="7" name="Rectangle 1048">
            <a:extLst>
              <a:ext uri="{FF2B5EF4-FFF2-40B4-BE49-F238E27FC236}">
                <a16:creationId xmlns:a16="http://schemas.microsoft.com/office/drawing/2014/main" id="{00000000-0008-0000-0A00-000007000000}"/>
              </a:ext>
            </a:extLst>
          </xdr:cNvPr>
          <xdr:cNvSpPr>
            <a:spLocks noChangeAspect="1" noChangeArrowheads="1"/>
          </xdr:cNvSpPr>
        </xdr:nvSpPr>
        <xdr:spPr bwMode="auto">
          <a:xfrm rot="16200000">
            <a:off x="2339" y="938"/>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8" name="Rectangle 1049">
            <a:extLst>
              <a:ext uri="{FF2B5EF4-FFF2-40B4-BE49-F238E27FC236}">
                <a16:creationId xmlns:a16="http://schemas.microsoft.com/office/drawing/2014/main" id="{00000000-0008-0000-0A00-000008000000}"/>
              </a:ext>
            </a:extLst>
          </xdr:cNvPr>
          <xdr:cNvSpPr>
            <a:spLocks noChangeAspect="1" noChangeArrowheads="1"/>
          </xdr:cNvSpPr>
        </xdr:nvSpPr>
        <xdr:spPr bwMode="auto">
          <a:xfrm rot="16200000">
            <a:off x="2338" y="819"/>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9" name="Rectangle 1050">
            <a:extLst>
              <a:ext uri="{FF2B5EF4-FFF2-40B4-BE49-F238E27FC236}">
                <a16:creationId xmlns:a16="http://schemas.microsoft.com/office/drawing/2014/main" id="{00000000-0008-0000-0A00-000009000000}"/>
              </a:ext>
            </a:extLst>
          </xdr:cNvPr>
          <xdr:cNvSpPr>
            <a:spLocks noChangeAspect="1" noChangeArrowheads="1"/>
          </xdr:cNvSpPr>
        </xdr:nvSpPr>
        <xdr:spPr bwMode="auto">
          <a:xfrm rot="16200000">
            <a:off x="2326" y="884"/>
            <a:ext cx="126" cy="26"/>
          </a:xfrm>
          <a:prstGeom prst="rect">
            <a:avLst/>
          </a:prstGeom>
          <a:gradFill rotWithShape="0">
            <a:gsLst>
              <a:gs pos="0">
                <a:srgbClr val="00FF00"/>
              </a:gs>
              <a:gs pos="50000">
                <a:srgbClr val="007600"/>
              </a:gs>
              <a:gs pos="100000">
                <a:srgbClr val="00FF00"/>
              </a:gs>
            </a:gsLst>
            <a:lin ang="5400000" scaled="1"/>
          </a:gradFill>
          <a:ln w="9525">
            <a:solidFill>
              <a:srgbClr val="000000"/>
            </a:solidFill>
            <a:miter lim="800000"/>
            <a:headEnd/>
            <a:tailEnd/>
          </a:ln>
        </xdr:spPr>
      </xdr:sp>
      <xdr:sp macro="" textlink="">
        <xdr:nvSpPr>
          <xdr:cNvPr id="10" name="Rectangle 1051">
            <a:extLst>
              <a:ext uri="{FF2B5EF4-FFF2-40B4-BE49-F238E27FC236}">
                <a16:creationId xmlns:a16="http://schemas.microsoft.com/office/drawing/2014/main" id="{00000000-0008-0000-0A00-00000A000000}"/>
              </a:ext>
            </a:extLst>
          </xdr:cNvPr>
          <xdr:cNvSpPr>
            <a:spLocks noChangeAspect="1" noChangeArrowheads="1"/>
          </xdr:cNvSpPr>
        </xdr:nvSpPr>
        <xdr:spPr bwMode="auto">
          <a:xfrm rot="16200000">
            <a:off x="2386" y="938"/>
            <a:ext cx="8" cy="35"/>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1" name="Rectangle 1052">
            <a:extLst>
              <a:ext uri="{FF2B5EF4-FFF2-40B4-BE49-F238E27FC236}">
                <a16:creationId xmlns:a16="http://schemas.microsoft.com/office/drawing/2014/main" id="{00000000-0008-0000-0A00-00000B000000}"/>
              </a:ext>
            </a:extLst>
          </xdr:cNvPr>
          <xdr:cNvSpPr>
            <a:spLocks noChangeAspect="1" noChangeArrowheads="1"/>
          </xdr:cNvSpPr>
        </xdr:nvSpPr>
        <xdr:spPr bwMode="auto">
          <a:xfrm rot="16200000">
            <a:off x="2385" y="819"/>
            <a:ext cx="8" cy="35"/>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2" name="Rectangle 1053">
            <a:extLst>
              <a:ext uri="{FF2B5EF4-FFF2-40B4-BE49-F238E27FC236}">
                <a16:creationId xmlns:a16="http://schemas.microsoft.com/office/drawing/2014/main" id="{00000000-0008-0000-0A00-00000C000000}"/>
              </a:ext>
            </a:extLst>
          </xdr:cNvPr>
          <xdr:cNvSpPr>
            <a:spLocks noChangeAspect="1" noChangeArrowheads="1"/>
          </xdr:cNvSpPr>
        </xdr:nvSpPr>
        <xdr:spPr bwMode="auto">
          <a:xfrm rot="16200000">
            <a:off x="2371" y="883"/>
            <a:ext cx="126" cy="27"/>
          </a:xfrm>
          <a:prstGeom prst="rect">
            <a:avLst/>
          </a:prstGeom>
          <a:gradFill rotWithShape="0">
            <a:gsLst>
              <a:gs pos="0">
                <a:srgbClr val="00FF00"/>
              </a:gs>
              <a:gs pos="50000">
                <a:srgbClr val="007600"/>
              </a:gs>
              <a:gs pos="100000">
                <a:srgbClr val="00FF00"/>
              </a:gs>
            </a:gsLst>
            <a:lin ang="5400000" scaled="1"/>
          </a:gradFill>
          <a:ln w="9525">
            <a:solidFill>
              <a:srgbClr val="000000"/>
            </a:solidFill>
            <a:miter lim="800000"/>
            <a:headEnd/>
            <a:tailEnd/>
          </a:ln>
        </xdr:spPr>
      </xdr:sp>
      <xdr:sp macro="" textlink="">
        <xdr:nvSpPr>
          <xdr:cNvPr id="13" name="Rectangle 1054">
            <a:extLst>
              <a:ext uri="{FF2B5EF4-FFF2-40B4-BE49-F238E27FC236}">
                <a16:creationId xmlns:a16="http://schemas.microsoft.com/office/drawing/2014/main" id="{00000000-0008-0000-0A00-00000D000000}"/>
              </a:ext>
            </a:extLst>
          </xdr:cNvPr>
          <xdr:cNvSpPr>
            <a:spLocks noChangeAspect="1" noChangeArrowheads="1"/>
          </xdr:cNvSpPr>
        </xdr:nvSpPr>
        <xdr:spPr bwMode="auto">
          <a:xfrm rot="16200000">
            <a:off x="2430" y="938"/>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4" name="Rectangle 1055">
            <a:extLst>
              <a:ext uri="{FF2B5EF4-FFF2-40B4-BE49-F238E27FC236}">
                <a16:creationId xmlns:a16="http://schemas.microsoft.com/office/drawing/2014/main" id="{00000000-0008-0000-0A00-00000E000000}"/>
              </a:ext>
            </a:extLst>
          </xdr:cNvPr>
          <xdr:cNvSpPr>
            <a:spLocks noChangeAspect="1" noChangeArrowheads="1"/>
          </xdr:cNvSpPr>
        </xdr:nvSpPr>
        <xdr:spPr bwMode="auto">
          <a:xfrm rot="16200000">
            <a:off x="2429" y="819"/>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5" name="Rectangle 1056">
            <a:extLst>
              <a:ext uri="{FF2B5EF4-FFF2-40B4-BE49-F238E27FC236}">
                <a16:creationId xmlns:a16="http://schemas.microsoft.com/office/drawing/2014/main" id="{00000000-0008-0000-0A00-00000F000000}"/>
              </a:ext>
            </a:extLst>
          </xdr:cNvPr>
          <xdr:cNvSpPr>
            <a:spLocks noChangeAspect="1" noChangeArrowheads="1"/>
          </xdr:cNvSpPr>
        </xdr:nvSpPr>
        <xdr:spPr bwMode="auto">
          <a:xfrm rot="16200000">
            <a:off x="2416" y="883"/>
            <a:ext cx="126" cy="27"/>
          </a:xfrm>
          <a:prstGeom prst="rect">
            <a:avLst/>
          </a:prstGeom>
          <a:gradFill rotWithShape="0">
            <a:gsLst>
              <a:gs pos="0">
                <a:srgbClr val="00FF00"/>
              </a:gs>
              <a:gs pos="50000">
                <a:srgbClr val="007600"/>
              </a:gs>
              <a:gs pos="100000">
                <a:srgbClr val="00FF00"/>
              </a:gs>
            </a:gsLst>
            <a:lin ang="5400000" scaled="1"/>
          </a:gradFill>
          <a:ln w="9525">
            <a:solidFill>
              <a:srgbClr val="000000"/>
            </a:solidFill>
            <a:miter lim="800000"/>
            <a:headEnd/>
            <a:tailEnd/>
          </a:ln>
        </xdr:spPr>
      </xdr:sp>
      <xdr:sp macro="" textlink="">
        <xdr:nvSpPr>
          <xdr:cNvPr id="16" name="Rectangle 1057">
            <a:extLst>
              <a:ext uri="{FF2B5EF4-FFF2-40B4-BE49-F238E27FC236}">
                <a16:creationId xmlns:a16="http://schemas.microsoft.com/office/drawing/2014/main" id="{00000000-0008-0000-0A00-000010000000}"/>
              </a:ext>
            </a:extLst>
          </xdr:cNvPr>
          <xdr:cNvSpPr>
            <a:spLocks noChangeAspect="1" noChangeArrowheads="1"/>
          </xdr:cNvSpPr>
        </xdr:nvSpPr>
        <xdr:spPr bwMode="auto">
          <a:xfrm rot="16200000">
            <a:off x="2475" y="938"/>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7" name="Rectangle 1058">
            <a:extLst>
              <a:ext uri="{FF2B5EF4-FFF2-40B4-BE49-F238E27FC236}">
                <a16:creationId xmlns:a16="http://schemas.microsoft.com/office/drawing/2014/main" id="{00000000-0008-0000-0A00-000011000000}"/>
              </a:ext>
            </a:extLst>
          </xdr:cNvPr>
          <xdr:cNvSpPr>
            <a:spLocks noChangeAspect="1" noChangeArrowheads="1"/>
          </xdr:cNvSpPr>
        </xdr:nvSpPr>
        <xdr:spPr bwMode="auto">
          <a:xfrm rot="16200000">
            <a:off x="2474" y="819"/>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8" name="Rectangle 1059">
            <a:extLst>
              <a:ext uri="{FF2B5EF4-FFF2-40B4-BE49-F238E27FC236}">
                <a16:creationId xmlns:a16="http://schemas.microsoft.com/office/drawing/2014/main" id="{00000000-0008-0000-0A00-000012000000}"/>
              </a:ext>
            </a:extLst>
          </xdr:cNvPr>
          <xdr:cNvSpPr>
            <a:spLocks noChangeAspect="1" noChangeArrowheads="1"/>
          </xdr:cNvSpPr>
        </xdr:nvSpPr>
        <xdr:spPr bwMode="auto">
          <a:xfrm rot="16200000">
            <a:off x="2462" y="884"/>
            <a:ext cx="126" cy="26"/>
          </a:xfrm>
          <a:prstGeom prst="rect">
            <a:avLst/>
          </a:prstGeom>
          <a:gradFill rotWithShape="0">
            <a:gsLst>
              <a:gs pos="0">
                <a:srgbClr val="00FF00"/>
              </a:gs>
              <a:gs pos="50000">
                <a:srgbClr val="007600"/>
              </a:gs>
              <a:gs pos="100000">
                <a:srgbClr val="00FF00"/>
              </a:gs>
            </a:gsLst>
            <a:lin ang="5400000" scaled="1"/>
          </a:gradFill>
          <a:ln w="9525">
            <a:solidFill>
              <a:srgbClr val="000000"/>
            </a:solidFill>
            <a:miter lim="800000"/>
            <a:headEnd/>
            <a:tailEnd/>
          </a:ln>
        </xdr:spPr>
      </xdr:sp>
      <xdr:sp macro="" textlink="">
        <xdr:nvSpPr>
          <xdr:cNvPr id="19" name="Rectangle 1060">
            <a:extLst>
              <a:ext uri="{FF2B5EF4-FFF2-40B4-BE49-F238E27FC236}">
                <a16:creationId xmlns:a16="http://schemas.microsoft.com/office/drawing/2014/main" id="{00000000-0008-0000-0A00-000013000000}"/>
              </a:ext>
            </a:extLst>
          </xdr:cNvPr>
          <xdr:cNvSpPr>
            <a:spLocks noChangeAspect="1" noChangeArrowheads="1"/>
          </xdr:cNvSpPr>
        </xdr:nvSpPr>
        <xdr:spPr bwMode="auto">
          <a:xfrm rot="16200000">
            <a:off x="2522" y="938"/>
            <a:ext cx="8" cy="35"/>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20" name="Rectangle 1061">
            <a:extLst>
              <a:ext uri="{FF2B5EF4-FFF2-40B4-BE49-F238E27FC236}">
                <a16:creationId xmlns:a16="http://schemas.microsoft.com/office/drawing/2014/main" id="{00000000-0008-0000-0A00-000014000000}"/>
              </a:ext>
            </a:extLst>
          </xdr:cNvPr>
          <xdr:cNvSpPr>
            <a:spLocks noChangeAspect="1" noChangeArrowheads="1"/>
          </xdr:cNvSpPr>
        </xdr:nvSpPr>
        <xdr:spPr bwMode="auto">
          <a:xfrm rot="16200000">
            <a:off x="2521" y="819"/>
            <a:ext cx="8" cy="35"/>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21" name="Rectangle 1062">
            <a:extLst>
              <a:ext uri="{FF2B5EF4-FFF2-40B4-BE49-F238E27FC236}">
                <a16:creationId xmlns:a16="http://schemas.microsoft.com/office/drawing/2014/main" id="{00000000-0008-0000-0A00-000015000000}"/>
              </a:ext>
            </a:extLst>
          </xdr:cNvPr>
          <xdr:cNvSpPr>
            <a:spLocks noChangeAspect="1" noChangeArrowheads="1"/>
          </xdr:cNvSpPr>
        </xdr:nvSpPr>
        <xdr:spPr bwMode="auto">
          <a:xfrm rot="16200000">
            <a:off x="2507" y="883"/>
            <a:ext cx="126" cy="27"/>
          </a:xfrm>
          <a:prstGeom prst="rect">
            <a:avLst/>
          </a:prstGeom>
          <a:gradFill rotWithShape="0">
            <a:gsLst>
              <a:gs pos="0">
                <a:srgbClr val="00FF00"/>
              </a:gs>
              <a:gs pos="50000">
                <a:srgbClr val="007600"/>
              </a:gs>
              <a:gs pos="100000">
                <a:srgbClr val="00FF00"/>
              </a:gs>
            </a:gsLst>
            <a:lin ang="5400000" scaled="1"/>
          </a:gradFill>
          <a:ln w="9525">
            <a:solidFill>
              <a:srgbClr val="000000"/>
            </a:solidFill>
            <a:miter lim="800000"/>
            <a:headEnd/>
            <a:tailEnd/>
          </a:ln>
        </xdr:spPr>
      </xdr:sp>
      <xdr:sp macro="" textlink="">
        <xdr:nvSpPr>
          <xdr:cNvPr id="22" name="Rectangle 1063">
            <a:extLst>
              <a:ext uri="{FF2B5EF4-FFF2-40B4-BE49-F238E27FC236}">
                <a16:creationId xmlns:a16="http://schemas.microsoft.com/office/drawing/2014/main" id="{00000000-0008-0000-0A00-000016000000}"/>
              </a:ext>
            </a:extLst>
          </xdr:cNvPr>
          <xdr:cNvSpPr>
            <a:spLocks noChangeAspect="1" noChangeArrowheads="1"/>
          </xdr:cNvSpPr>
        </xdr:nvSpPr>
        <xdr:spPr bwMode="auto">
          <a:xfrm rot="16200000">
            <a:off x="2566" y="938"/>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23" name="Rectangle 1064">
            <a:extLst>
              <a:ext uri="{FF2B5EF4-FFF2-40B4-BE49-F238E27FC236}">
                <a16:creationId xmlns:a16="http://schemas.microsoft.com/office/drawing/2014/main" id="{00000000-0008-0000-0A00-000017000000}"/>
              </a:ext>
            </a:extLst>
          </xdr:cNvPr>
          <xdr:cNvSpPr>
            <a:spLocks noChangeAspect="1" noChangeArrowheads="1"/>
          </xdr:cNvSpPr>
        </xdr:nvSpPr>
        <xdr:spPr bwMode="auto">
          <a:xfrm rot="16200000">
            <a:off x="2565" y="819"/>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24" name="Text Box 1096">
            <a:extLst>
              <a:ext uri="{FF2B5EF4-FFF2-40B4-BE49-F238E27FC236}">
                <a16:creationId xmlns:a16="http://schemas.microsoft.com/office/drawing/2014/main" id="{00000000-0008-0000-0A00-000018000000}"/>
              </a:ext>
            </a:extLst>
          </xdr:cNvPr>
          <xdr:cNvSpPr txBox="1">
            <a:spLocks noChangeArrowheads="1"/>
          </xdr:cNvSpPr>
        </xdr:nvSpPr>
        <xdr:spPr bwMode="auto">
          <a:xfrm>
            <a:off x="2590" y="840"/>
            <a:ext cx="37" cy="112"/>
          </a:xfrm>
          <a:prstGeom prst="rect">
            <a:avLst/>
          </a:prstGeom>
          <a:noFill/>
          <a:ln w="9525">
            <a:noFill/>
            <a:miter lim="800000"/>
            <a:headEnd/>
            <a:tailEnd/>
          </a:ln>
        </xdr:spPr>
        <xdr:txBody>
          <a:bodyPr wrap="square" lIns="18288" tIns="18288" rIns="18288" bIns="0" anchor="t" upright="1">
            <a:noAutofit/>
          </a:bodyPr>
          <a:lstStyle/>
          <a:p>
            <a:pPr algn="ctr" rtl="0">
              <a:defRPr sz="1000"/>
            </a:pPr>
            <a:r>
              <a:rPr lang="en-US" sz="1800" b="1" i="0" strike="noStrike">
                <a:solidFill>
                  <a:srgbClr val="000000"/>
                </a:solidFill>
                <a:latin typeface="Arial Narrow" pitchFamily="34" charset="0"/>
              </a:rPr>
              <a:t>UF</a:t>
            </a:r>
          </a:p>
        </xdr:txBody>
      </xdr:sp>
      <xdr:sp macro="" textlink="">
        <xdr:nvSpPr>
          <xdr:cNvPr id="25" name="Rectangle 1097">
            <a:extLst>
              <a:ext uri="{FF2B5EF4-FFF2-40B4-BE49-F238E27FC236}">
                <a16:creationId xmlns:a16="http://schemas.microsoft.com/office/drawing/2014/main" id="{00000000-0008-0000-0A00-000019000000}"/>
              </a:ext>
            </a:extLst>
          </xdr:cNvPr>
          <xdr:cNvSpPr>
            <a:spLocks noChangeArrowheads="1"/>
          </xdr:cNvSpPr>
        </xdr:nvSpPr>
        <xdr:spPr bwMode="auto">
          <a:xfrm>
            <a:off x="2321" y="821"/>
            <a:ext cx="268" cy="8"/>
          </a:xfrm>
          <a:prstGeom prst="rect">
            <a:avLst/>
          </a:prstGeom>
          <a:solidFill>
            <a:schemeClr val="bg1">
              <a:lumMod val="50000"/>
            </a:schemeClr>
          </a:solidFill>
          <a:ln w="9525">
            <a:solidFill>
              <a:srgbClr val="000000"/>
            </a:solidFill>
            <a:miter lim="800000"/>
            <a:headEnd/>
            <a:tailEnd/>
          </a:ln>
        </xdr:spPr>
      </xdr:sp>
      <xdr:sp macro="" textlink="">
        <xdr:nvSpPr>
          <xdr:cNvPr id="26" name="Line 1098">
            <a:extLst>
              <a:ext uri="{FF2B5EF4-FFF2-40B4-BE49-F238E27FC236}">
                <a16:creationId xmlns:a16="http://schemas.microsoft.com/office/drawing/2014/main" id="{00000000-0008-0000-0A00-00001A000000}"/>
              </a:ext>
            </a:extLst>
          </xdr:cNvPr>
          <xdr:cNvSpPr>
            <a:spLocks noChangeShapeType="1"/>
          </xdr:cNvSpPr>
        </xdr:nvSpPr>
        <xdr:spPr bwMode="auto">
          <a:xfrm flipV="1">
            <a:off x="2342" y="824"/>
            <a:ext cx="0" cy="142"/>
          </a:xfrm>
          <a:prstGeom prst="line">
            <a:avLst/>
          </a:prstGeom>
          <a:noFill/>
          <a:ln w="38100">
            <a:solidFill>
              <a:srgbClr val="0000FF"/>
            </a:solidFill>
            <a:round/>
            <a:headEnd/>
            <a:tailEnd/>
          </a:ln>
        </xdr:spPr>
      </xdr:sp>
      <xdr:sp macro="" textlink="">
        <xdr:nvSpPr>
          <xdr:cNvPr id="27" name="Line 1099">
            <a:extLst>
              <a:ext uri="{FF2B5EF4-FFF2-40B4-BE49-F238E27FC236}">
                <a16:creationId xmlns:a16="http://schemas.microsoft.com/office/drawing/2014/main" id="{00000000-0008-0000-0A00-00001B000000}"/>
              </a:ext>
            </a:extLst>
          </xdr:cNvPr>
          <xdr:cNvSpPr>
            <a:spLocks noChangeShapeType="1"/>
          </xdr:cNvSpPr>
        </xdr:nvSpPr>
        <xdr:spPr bwMode="auto">
          <a:xfrm flipV="1">
            <a:off x="2479" y="824"/>
            <a:ext cx="0" cy="142"/>
          </a:xfrm>
          <a:prstGeom prst="line">
            <a:avLst/>
          </a:prstGeom>
          <a:noFill/>
          <a:ln w="38100">
            <a:solidFill>
              <a:srgbClr val="0000FF"/>
            </a:solidFill>
            <a:round/>
            <a:headEnd/>
            <a:tailEnd/>
          </a:ln>
        </xdr:spPr>
      </xdr:sp>
      <xdr:sp macro="" textlink="">
        <xdr:nvSpPr>
          <xdr:cNvPr id="28" name="Line 1100">
            <a:extLst>
              <a:ext uri="{FF2B5EF4-FFF2-40B4-BE49-F238E27FC236}">
                <a16:creationId xmlns:a16="http://schemas.microsoft.com/office/drawing/2014/main" id="{00000000-0008-0000-0A00-00001C000000}"/>
              </a:ext>
            </a:extLst>
          </xdr:cNvPr>
          <xdr:cNvSpPr>
            <a:spLocks noChangeShapeType="1"/>
          </xdr:cNvSpPr>
        </xdr:nvSpPr>
        <xdr:spPr bwMode="auto">
          <a:xfrm flipV="1">
            <a:off x="2434" y="824"/>
            <a:ext cx="0" cy="142"/>
          </a:xfrm>
          <a:prstGeom prst="line">
            <a:avLst/>
          </a:prstGeom>
          <a:noFill/>
          <a:ln w="38100">
            <a:solidFill>
              <a:srgbClr val="0000FF"/>
            </a:solidFill>
            <a:round/>
            <a:headEnd/>
            <a:tailEnd/>
          </a:ln>
        </xdr:spPr>
      </xdr:sp>
      <xdr:sp macro="" textlink="">
        <xdr:nvSpPr>
          <xdr:cNvPr id="29" name="Line 1101">
            <a:extLst>
              <a:ext uri="{FF2B5EF4-FFF2-40B4-BE49-F238E27FC236}">
                <a16:creationId xmlns:a16="http://schemas.microsoft.com/office/drawing/2014/main" id="{00000000-0008-0000-0A00-00001D000000}"/>
              </a:ext>
            </a:extLst>
          </xdr:cNvPr>
          <xdr:cNvSpPr>
            <a:spLocks noChangeShapeType="1"/>
          </xdr:cNvSpPr>
        </xdr:nvSpPr>
        <xdr:spPr bwMode="auto">
          <a:xfrm flipV="1">
            <a:off x="2388" y="824"/>
            <a:ext cx="0" cy="142"/>
          </a:xfrm>
          <a:prstGeom prst="line">
            <a:avLst/>
          </a:prstGeom>
          <a:noFill/>
          <a:ln w="38100">
            <a:solidFill>
              <a:srgbClr val="0000FF"/>
            </a:solidFill>
            <a:round/>
            <a:headEnd/>
            <a:tailEnd/>
          </a:ln>
        </xdr:spPr>
      </xdr:sp>
      <xdr:sp macro="" textlink="">
        <xdr:nvSpPr>
          <xdr:cNvPr id="30" name="Line 1102">
            <a:extLst>
              <a:ext uri="{FF2B5EF4-FFF2-40B4-BE49-F238E27FC236}">
                <a16:creationId xmlns:a16="http://schemas.microsoft.com/office/drawing/2014/main" id="{00000000-0008-0000-0A00-00001E000000}"/>
              </a:ext>
            </a:extLst>
          </xdr:cNvPr>
          <xdr:cNvSpPr>
            <a:spLocks noChangeShapeType="1"/>
          </xdr:cNvSpPr>
        </xdr:nvSpPr>
        <xdr:spPr bwMode="auto">
          <a:xfrm flipV="1">
            <a:off x="2570" y="824"/>
            <a:ext cx="0" cy="142"/>
          </a:xfrm>
          <a:prstGeom prst="line">
            <a:avLst/>
          </a:prstGeom>
          <a:noFill/>
          <a:ln w="38100">
            <a:solidFill>
              <a:srgbClr val="0000FF"/>
            </a:solidFill>
            <a:round/>
            <a:headEnd/>
            <a:tailEnd/>
          </a:ln>
        </xdr:spPr>
      </xdr:sp>
      <xdr:sp macro="" textlink="">
        <xdr:nvSpPr>
          <xdr:cNvPr id="31" name="Line 1103">
            <a:extLst>
              <a:ext uri="{FF2B5EF4-FFF2-40B4-BE49-F238E27FC236}">
                <a16:creationId xmlns:a16="http://schemas.microsoft.com/office/drawing/2014/main" id="{00000000-0008-0000-0A00-00001F000000}"/>
              </a:ext>
            </a:extLst>
          </xdr:cNvPr>
          <xdr:cNvSpPr>
            <a:spLocks noChangeShapeType="1"/>
          </xdr:cNvSpPr>
        </xdr:nvSpPr>
        <xdr:spPr bwMode="auto">
          <a:xfrm flipV="1">
            <a:off x="2525" y="824"/>
            <a:ext cx="0" cy="142"/>
          </a:xfrm>
          <a:prstGeom prst="line">
            <a:avLst/>
          </a:prstGeom>
          <a:noFill/>
          <a:ln w="38100">
            <a:solidFill>
              <a:srgbClr val="0000FF"/>
            </a:solidFill>
            <a:round/>
            <a:headEnd/>
            <a:tailEnd/>
          </a:ln>
        </xdr:spPr>
      </xdr:sp>
      <xdr:sp macro="" textlink="">
        <xdr:nvSpPr>
          <xdr:cNvPr id="32" name="Rectangle 1065">
            <a:extLst>
              <a:ext uri="{FF2B5EF4-FFF2-40B4-BE49-F238E27FC236}">
                <a16:creationId xmlns:a16="http://schemas.microsoft.com/office/drawing/2014/main" id="{00000000-0008-0000-0A00-000020000000}"/>
              </a:ext>
            </a:extLst>
          </xdr:cNvPr>
          <xdr:cNvSpPr>
            <a:spLocks noChangeArrowheads="1"/>
          </xdr:cNvSpPr>
        </xdr:nvSpPr>
        <xdr:spPr bwMode="auto">
          <a:xfrm>
            <a:off x="2322" y="963"/>
            <a:ext cx="265" cy="8"/>
          </a:xfrm>
          <a:prstGeom prst="rect">
            <a:avLst/>
          </a:prstGeom>
          <a:solidFill>
            <a:schemeClr val="bg1">
              <a:lumMod val="50000"/>
            </a:schemeClr>
          </a:solidFill>
          <a:ln w="9525">
            <a:solidFill>
              <a:srgbClr val="000000"/>
            </a:solidFill>
            <a:miter lim="800000"/>
            <a:headEnd/>
            <a:tailEnd/>
          </a:ln>
        </xdr:spPr>
      </xdr:sp>
    </xdr:grpSp>
    <xdr:clientData/>
  </xdr:twoCellAnchor>
  <xdr:twoCellAnchor>
    <xdr:from>
      <xdr:col>24</xdr:col>
      <xdr:colOff>118391</xdr:colOff>
      <xdr:row>18</xdr:row>
      <xdr:rowOff>43321</xdr:rowOff>
    </xdr:from>
    <xdr:to>
      <xdr:col>30</xdr:col>
      <xdr:colOff>342900</xdr:colOff>
      <xdr:row>34</xdr:row>
      <xdr:rowOff>38102</xdr:rowOff>
    </xdr:to>
    <xdr:cxnSp macro="">
      <xdr:nvCxnSpPr>
        <xdr:cNvPr id="34" name="Shape 166">
          <a:extLst>
            <a:ext uri="{FF2B5EF4-FFF2-40B4-BE49-F238E27FC236}">
              <a16:creationId xmlns:a16="http://schemas.microsoft.com/office/drawing/2014/main" id="{00000000-0008-0000-0A00-000022000000}"/>
            </a:ext>
          </a:extLst>
        </xdr:cNvPr>
        <xdr:cNvCxnSpPr>
          <a:stCxn id="32" idx="3"/>
        </xdr:cNvCxnSpPr>
      </xdr:nvCxnSpPr>
      <xdr:spPr>
        <a:xfrm rot="16200000" flipH="1">
          <a:off x="15974905" y="5078307"/>
          <a:ext cx="4160381" cy="4174209"/>
        </a:xfrm>
        <a:prstGeom prst="bentConnector2">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177800</xdr:colOff>
      <xdr:row>14</xdr:row>
      <xdr:rowOff>132518</xdr:rowOff>
    </xdr:from>
    <xdr:to>
      <xdr:col>8</xdr:col>
      <xdr:colOff>55880</xdr:colOff>
      <xdr:row>14</xdr:row>
      <xdr:rowOff>139700</xdr:rowOff>
    </xdr:to>
    <xdr:cxnSp macro="">
      <xdr:nvCxnSpPr>
        <xdr:cNvPr id="35" name="Shape 166">
          <a:extLst>
            <a:ext uri="{FF2B5EF4-FFF2-40B4-BE49-F238E27FC236}">
              <a16:creationId xmlns:a16="http://schemas.microsoft.com/office/drawing/2014/main" id="{00000000-0008-0000-0A00-000023000000}"/>
            </a:ext>
          </a:extLst>
        </xdr:cNvPr>
        <xdr:cNvCxnSpPr/>
      </xdr:nvCxnSpPr>
      <xdr:spPr>
        <a:xfrm flipV="1">
          <a:off x="4620260" y="4201598"/>
          <a:ext cx="1249680" cy="7182"/>
        </a:xfrm>
        <a:prstGeom prst="bentConnector3">
          <a:avLst>
            <a:gd name="adj1" fmla="val -3956"/>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568829</xdr:colOff>
      <xdr:row>8</xdr:row>
      <xdr:rowOff>177805</xdr:rowOff>
    </xdr:from>
    <xdr:to>
      <xdr:col>31</xdr:col>
      <xdr:colOff>319604</xdr:colOff>
      <xdr:row>19</xdr:row>
      <xdr:rowOff>101606</xdr:rowOff>
    </xdr:to>
    <xdr:grpSp>
      <xdr:nvGrpSpPr>
        <xdr:cNvPr id="36" name="Group 1045">
          <a:extLst>
            <a:ext uri="{FF2B5EF4-FFF2-40B4-BE49-F238E27FC236}">
              <a16:creationId xmlns:a16="http://schemas.microsoft.com/office/drawing/2014/main" id="{00000000-0008-0000-0A00-000024000000}"/>
            </a:ext>
          </a:extLst>
        </xdr:cNvPr>
        <xdr:cNvGrpSpPr>
          <a:grpSpLocks/>
        </xdr:cNvGrpSpPr>
      </xdr:nvGrpSpPr>
      <xdr:grpSpPr bwMode="auto">
        <a:xfrm rot="5400000">
          <a:off x="18287262" y="3414372"/>
          <a:ext cx="2781301" cy="1642168"/>
          <a:chOff x="2321" y="821"/>
          <a:chExt cx="306" cy="153"/>
        </a:xfrm>
      </xdr:grpSpPr>
      <xdr:sp macro="" textlink="">
        <xdr:nvSpPr>
          <xdr:cNvPr id="37" name="Rectangle 1047">
            <a:extLst>
              <a:ext uri="{FF2B5EF4-FFF2-40B4-BE49-F238E27FC236}">
                <a16:creationId xmlns:a16="http://schemas.microsoft.com/office/drawing/2014/main" id="{00000000-0008-0000-0A00-000025000000}"/>
              </a:ext>
            </a:extLst>
          </xdr:cNvPr>
          <xdr:cNvSpPr>
            <a:spLocks noChangeAspect="1" noChangeArrowheads="1"/>
          </xdr:cNvSpPr>
        </xdr:nvSpPr>
        <xdr:spPr bwMode="auto">
          <a:xfrm rot="16200000">
            <a:off x="2280" y="883"/>
            <a:ext cx="126" cy="27"/>
          </a:xfrm>
          <a:prstGeom prst="rect">
            <a:avLst/>
          </a:prstGeom>
          <a:gradFill rotWithShape="0">
            <a:gsLst>
              <a:gs pos="0">
                <a:schemeClr val="tx2">
                  <a:lumMod val="20000"/>
                  <a:lumOff val="80000"/>
                </a:schemeClr>
              </a:gs>
              <a:gs pos="50000">
                <a:srgbClr val="00B0F0"/>
              </a:gs>
              <a:gs pos="100000">
                <a:schemeClr val="tx2">
                  <a:lumMod val="20000"/>
                  <a:lumOff val="80000"/>
                </a:schemeClr>
              </a:gs>
            </a:gsLst>
            <a:lin ang="5400000" scaled="1"/>
          </a:gradFill>
          <a:ln w="9525">
            <a:solidFill>
              <a:srgbClr val="000000"/>
            </a:solidFill>
            <a:miter lim="800000"/>
            <a:headEnd/>
            <a:tailEnd/>
          </a:ln>
        </xdr:spPr>
      </xdr:sp>
      <xdr:sp macro="" textlink="">
        <xdr:nvSpPr>
          <xdr:cNvPr id="38" name="Rectangle 1048">
            <a:extLst>
              <a:ext uri="{FF2B5EF4-FFF2-40B4-BE49-F238E27FC236}">
                <a16:creationId xmlns:a16="http://schemas.microsoft.com/office/drawing/2014/main" id="{00000000-0008-0000-0A00-000026000000}"/>
              </a:ext>
            </a:extLst>
          </xdr:cNvPr>
          <xdr:cNvSpPr>
            <a:spLocks noChangeAspect="1" noChangeArrowheads="1"/>
          </xdr:cNvSpPr>
        </xdr:nvSpPr>
        <xdr:spPr bwMode="auto">
          <a:xfrm rot="16200000">
            <a:off x="2339" y="938"/>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39" name="Rectangle 1049">
            <a:extLst>
              <a:ext uri="{FF2B5EF4-FFF2-40B4-BE49-F238E27FC236}">
                <a16:creationId xmlns:a16="http://schemas.microsoft.com/office/drawing/2014/main" id="{00000000-0008-0000-0A00-000027000000}"/>
              </a:ext>
            </a:extLst>
          </xdr:cNvPr>
          <xdr:cNvSpPr>
            <a:spLocks noChangeAspect="1" noChangeArrowheads="1"/>
          </xdr:cNvSpPr>
        </xdr:nvSpPr>
        <xdr:spPr bwMode="auto">
          <a:xfrm rot="16200000">
            <a:off x="2338" y="819"/>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40" name="Rectangle 1050">
            <a:extLst>
              <a:ext uri="{FF2B5EF4-FFF2-40B4-BE49-F238E27FC236}">
                <a16:creationId xmlns:a16="http://schemas.microsoft.com/office/drawing/2014/main" id="{00000000-0008-0000-0A00-000028000000}"/>
              </a:ext>
            </a:extLst>
          </xdr:cNvPr>
          <xdr:cNvSpPr>
            <a:spLocks noChangeAspect="1" noChangeArrowheads="1"/>
          </xdr:cNvSpPr>
        </xdr:nvSpPr>
        <xdr:spPr bwMode="auto">
          <a:xfrm rot="16200000">
            <a:off x="2326" y="884"/>
            <a:ext cx="126" cy="26"/>
          </a:xfrm>
          <a:prstGeom prst="rect">
            <a:avLst/>
          </a:prstGeom>
          <a:gradFill rotWithShape="0">
            <a:gsLst>
              <a:gs pos="0">
                <a:schemeClr val="tx2">
                  <a:lumMod val="20000"/>
                  <a:lumOff val="80000"/>
                </a:schemeClr>
              </a:gs>
              <a:gs pos="50000">
                <a:srgbClr val="00B0F0"/>
              </a:gs>
              <a:gs pos="100000">
                <a:schemeClr val="tx2">
                  <a:lumMod val="20000"/>
                  <a:lumOff val="80000"/>
                </a:schemeClr>
              </a:gs>
            </a:gsLst>
            <a:lin ang="5400000" scaled="1"/>
          </a:gradFill>
          <a:ln w="9525">
            <a:solidFill>
              <a:srgbClr val="000000"/>
            </a:solidFill>
            <a:miter lim="800000"/>
            <a:headEnd/>
            <a:tailEnd/>
          </a:ln>
        </xdr:spPr>
      </xdr:sp>
      <xdr:sp macro="" textlink="">
        <xdr:nvSpPr>
          <xdr:cNvPr id="41" name="Rectangle 1051">
            <a:extLst>
              <a:ext uri="{FF2B5EF4-FFF2-40B4-BE49-F238E27FC236}">
                <a16:creationId xmlns:a16="http://schemas.microsoft.com/office/drawing/2014/main" id="{00000000-0008-0000-0A00-000029000000}"/>
              </a:ext>
            </a:extLst>
          </xdr:cNvPr>
          <xdr:cNvSpPr>
            <a:spLocks noChangeAspect="1" noChangeArrowheads="1"/>
          </xdr:cNvSpPr>
        </xdr:nvSpPr>
        <xdr:spPr bwMode="auto">
          <a:xfrm rot="16200000">
            <a:off x="2386" y="938"/>
            <a:ext cx="8" cy="35"/>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42" name="Rectangle 1052">
            <a:extLst>
              <a:ext uri="{FF2B5EF4-FFF2-40B4-BE49-F238E27FC236}">
                <a16:creationId xmlns:a16="http://schemas.microsoft.com/office/drawing/2014/main" id="{00000000-0008-0000-0A00-00002A000000}"/>
              </a:ext>
            </a:extLst>
          </xdr:cNvPr>
          <xdr:cNvSpPr>
            <a:spLocks noChangeAspect="1" noChangeArrowheads="1"/>
          </xdr:cNvSpPr>
        </xdr:nvSpPr>
        <xdr:spPr bwMode="auto">
          <a:xfrm rot="16200000">
            <a:off x="2385" y="819"/>
            <a:ext cx="8" cy="35"/>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43" name="Rectangle 1053">
            <a:extLst>
              <a:ext uri="{FF2B5EF4-FFF2-40B4-BE49-F238E27FC236}">
                <a16:creationId xmlns:a16="http://schemas.microsoft.com/office/drawing/2014/main" id="{00000000-0008-0000-0A00-00002B000000}"/>
              </a:ext>
            </a:extLst>
          </xdr:cNvPr>
          <xdr:cNvSpPr>
            <a:spLocks noChangeAspect="1" noChangeArrowheads="1"/>
          </xdr:cNvSpPr>
        </xdr:nvSpPr>
        <xdr:spPr bwMode="auto">
          <a:xfrm rot="16200000">
            <a:off x="2371" y="883"/>
            <a:ext cx="126" cy="27"/>
          </a:xfrm>
          <a:prstGeom prst="rect">
            <a:avLst/>
          </a:prstGeom>
          <a:gradFill rotWithShape="0">
            <a:gsLst>
              <a:gs pos="0">
                <a:schemeClr val="tx2">
                  <a:lumMod val="20000"/>
                  <a:lumOff val="80000"/>
                </a:schemeClr>
              </a:gs>
              <a:gs pos="50000">
                <a:srgbClr val="00B0F0"/>
              </a:gs>
              <a:gs pos="100000">
                <a:schemeClr val="tx2">
                  <a:lumMod val="20000"/>
                  <a:lumOff val="80000"/>
                </a:schemeClr>
              </a:gs>
            </a:gsLst>
            <a:lin ang="5400000" scaled="1"/>
          </a:gradFill>
          <a:ln w="9525">
            <a:solidFill>
              <a:srgbClr val="000000"/>
            </a:solidFill>
            <a:miter lim="800000"/>
            <a:headEnd/>
            <a:tailEnd/>
          </a:ln>
        </xdr:spPr>
      </xdr:sp>
      <xdr:sp macro="" textlink="">
        <xdr:nvSpPr>
          <xdr:cNvPr id="44" name="Rectangle 1054">
            <a:extLst>
              <a:ext uri="{FF2B5EF4-FFF2-40B4-BE49-F238E27FC236}">
                <a16:creationId xmlns:a16="http://schemas.microsoft.com/office/drawing/2014/main" id="{00000000-0008-0000-0A00-00002C000000}"/>
              </a:ext>
            </a:extLst>
          </xdr:cNvPr>
          <xdr:cNvSpPr>
            <a:spLocks noChangeAspect="1" noChangeArrowheads="1"/>
          </xdr:cNvSpPr>
        </xdr:nvSpPr>
        <xdr:spPr bwMode="auto">
          <a:xfrm rot="16200000">
            <a:off x="2430" y="938"/>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45" name="Rectangle 1055">
            <a:extLst>
              <a:ext uri="{FF2B5EF4-FFF2-40B4-BE49-F238E27FC236}">
                <a16:creationId xmlns:a16="http://schemas.microsoft.com/office/drawing/2014/main" id="{00000000-0008-0000-0A00-00002D000000}"/>
              </a:ext>
            </a:extLst>
          </xdr:cNvPr>
          <xdr:cNvSpPr>
            <a:spLocks noChangeAspect="1" noChangeArrowheads="1"/>
          </xdr:cNvSpPr>
        </xdr:nvSpPr>
        <xdr:spPr bwMode="auto">
          <a:xfrm rot="16200000">
            <a:off x="2429" y="819"/>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46" name="Rectangle 1056">
            <a:extLst>
              <a:ext uri="{FF2B5EF4-FFF2-40B4-BE49-F238E27FC236}">
                <a16:creationId xmlns:a16="http://schemas.microsoft.com/office/drawing/2014/main" id="{00000000-0008-0000-0A00-00002E000000}"/>
              </a:ext>
            </a:extLst>
          </xdr:cNvPr>
          <xdr:cNvSpPr>
            <a:spLocks noChangeAspect="1" noChangeArrowheads="1"/>
          </xdr:cNvSpPr>
        </xdr:nvSpPr>
        <xdr:spPr bwMode="auto">
          <a:xfrm rot="16200000">
            <a:off x="2416" y="883"/>
            <a:ext cx="126" cy="27"/>
          </a:xfrm>
          <a:prstGeom prst="rect">
            <a:avLst/>
          </a:prstGeom>
          <a:gradFill rotWithShape="0">
            <a:gsLst>
              <a:gs pos="0">
                <a:schemeClr val="tx2">
                  <a:lumMod val="20000"/>
                  <a:lumOff val="80000"/>
                </a:schemeClr>
              </a:gs>
              <a:gs pos="50000">
                <a:srgbClr val="00B0F0"/>
              </a:gs>
              <a:gs pos="100000">
                <a:schemeClr val="tx2">
                  <a:lumMod val="20000"/>
                  <a:lumOff val="80000"/>
                </a:schemeClr>
              </a:gs>
            </a:gsLst>
            <a:lin ang="5400000" scaled="1"/>
          </a:gradFill>
          <a:ln w="9525">
            <a:solidFill>
              <a:srgbClr val="000000"/>
            </a:solidFill>
            <a:miter lim="800000"/>
            <a:headEnd/>
            <a:tailEnd/>
          </a:ln>
        </xdr:spPr>
      </xdr:sp>
      <xdr:sp macro="" textlink="">
        <xdr:nvSpPr>
          <xdr:cNvPr id="47" name="Rectangle 1057">
            <a:extLst>
              <a:ext uri="{FF2B5EF4-FFF2-40B4-BE49-F238E27FC236}">
                <a16:creationId xmlns:a16="http://schemas.microsoft.com/office/drawing/2014/main" id="{00000000-0008-0000-0A00-00002F000000}"/>
              </a:ext>
            </a:extLst>
          </xdr:cNvPr>
          <xdr:cNvSpPr>
            <a:spLocks noChangeAspect="1" noChangeArrowheads="1"/>
          </xdr:cNvSpPr>
        </xdr:nvSpPr>
        <xdr:spPr bwMode="auto">
          <a:xfrm rot="16200000">
            <a:off x="2475" y="938"/>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48" name="Rectangle 1058">
            <a:extLst>
              <a:ext uri="{FF2B5EF4-FFF2-40B4-BE49-F238E27FC236}">
                <a16:creationId xmlns:a16="http://schemas.microsoft.com/office/drawing/2014/main" id="{00000000-0008-0000-0A00-000030000000}"/>
              </a:ext>
            </a:extLst>
          </xdr:cNvPr>
          <xdr:cNvSpPr>
            <a:spLocks noChangeAspect="1" noChangeArrowheads="1"/>
          </xdr:cNvSpPr>
        </xdr:nvSpPr>
        <xdr:spPr bwMode="auto">
          <a:xfrm rot="16200000">
            <a:off x="2474" y="819"/>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49" name="Rectangle 1059">
            <a:extLst>
              <a:ext uri="{FF2B5EF4-FFF2-40B4-BE49-F238E27FC236}">
                <a16:creationId xmlns:a16="http://schemas.microsoft.com/office/drawing/2014/main" id="{00000000-0008-0000-0A00-000031000000}"/>
              </a:ext>
            </a:extLst>
          </xdr:cNvPr>
          <xdr:cNvSpPr>
            <a:spLocks noChangeAspect="1" noChangeArrowheads="1"/>
          </xdr:cNvSpPr>
        </xdr:nvSpPr>
        <xdr:spPr bwMode="auto">
          <a:xfrm rot="16200000">
            <a:off x="2462" y="884"/>
            <a:ext cx="126" cy="26"/>
          </a:xfrm>
          <a:prstGeom prst="rect">
            <a:avLst/>
          </a:prstGeom>
          <a:gradFill rotWithShape="0">
            <a:gsLst>
              <a:gs pos="0">
                <a:schemeClr val="tx2">
                  <a:lumMod val="20000"/>
                  <a:lumOff val="80000"/>
                </a:schemeClr>
              </a:gs>
              <a:gs pos="50000">
                <a:srgbClr val="00B0F0"/>
              </a:gs>
              <a:gs pos="100000">
                <a:schemeClr val="tx2">
                  <a:lumMod val="20000"/>
                  <a:lumOff val="80000"/>
                </a:schemeClr>
              </a:gs>
            </a:gsLst>
            <a:lin ang="5400000" scaled="1"/>
          </a:gradFill>
          <a:ln w="9525">
            <a:solidFill>
              <a:srgbClr val="000000"/>
            </a:solidFill>
            <a:miter lim="800000"/>
            <a:headEnd/>
            <a:tailEnd/>
          </a:ln>
        </xdr:spPr>
      </xdr:sp>
      <xdr:sp macro="" textlink="">
        <xdr:nvSpPr>
          <xdr:cNvPr id="50" name="Rectangle 1060">
            <a:extLst>
              <a:ext uri="{FF2B5EF4-FFF2-40B4-BE49-F238E27FC236}">
                <a16:creationId xmlns:a16="http://schemas.microsoft.com/office/drawing/2014/main" id="{00000000-0008-0000-0A00-000032000000}"/>
              </a:ext>
            </a:extLst>
          </xdr:cNvPr>
          <xdr:cNvSpPr>
            <a:spLocks noChangeAspect="1" noChangeArrowheads="1"/>
          </xdr:cNvSpPr>
        </xdr:nvSpPr>
        <xdr:spPr bwMode="auto">
          <a:xfrm rot="16200000">
            <a:off x="2522" y="938"/>
            <a:ext cx="8" cy="35"/>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51" name="Rectangle 1061">
            <a:extLst>
              <a:ext uri="{FF2B5EF4-FFF2-40B4-BE49-F238E27FC236}">
                <a16:creationId xmlns:a16="http://schemas.microsoft.com/office/drawing/2014/main" id="{00000000-0008-0000-0A00-000033000000}"/>
              </a:ext>
            </a:extLst>
          </xdr:cNvPr>
          <xdr:cNvSpPr>
            <a:spLocks noChangeAspect="1" noChangeArrowheads="1"/>
          </xdr:cNvSpPr>
        </xdr:nvSpPr>
        <xdr:spPr bwMode="auto">
          <a:xfrm rot="16200000">
            <a:off x="2521" y="819"/>
            <a:ext cx="8" cy="35"/>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52" name="Rectangle 1062">
            <a:extLst>
              <a:ext uri="{FF2B5EF4-FFF2-40B4-BE49-F238E27FC236}">
                <a16:creationId xmlns:a16="http://schemas.microsoft.com/office/drawing/2014/main" id="{00000000-0008-0000-0A00-000034000000}"/>
              </a:ext>
            </a:extLst>
          </xdr:cNvPr>
          <xdr:cNvSpPr>
            <a:spLocks noChangeAspect="1" noChangeArrowheads="1"/>
          </xdr:cNvSpPr>
        </xdr:nvSpPr>
        <xdr:spPr bwMode="auto">
          <a:xfrm rot="16200000">
            <a:off x="2507" y="883"/>
            <a:ext cx="126" cy="27"/>
          </a:xfrm>
          <a:prstGeom prst="rect">
            <a:avLst/>
          </a:prstGeom>
          <a:gradFill rotWithShape="0">
            <a:gsLst>
              <a:gs pos="0">
                <a:schemeClr val="tx2">
                  <a:lumMod val="20000"/>
                  <a:lumOff val="80000"/>
                </a:schemeClr>
              </a:gs>
              <a:gs pos="50000">
                <a:srgbClr val="00B0F0"/>
              </a:gs>
              <a:gs pos="100000">
                <a:schemeClr val="tx2">
                  <a:lumMod val="20000"/>
                  <a:lumOff val="80000"/>
                </a:schemeClr>
              </a:gs>
            </a:gsLst>
            <a:lin ang="5400000" scaled="1"/>
          </a:gradFill>
          <a:ln w="9525">
            <a:solidFill>
              <a:srgbClr val="000000"/>
            </a:solidFill>
            <a:miter lim="800000"/>
            <a:headEnd/>
            <a:tailEnd/>
          </a:ln>
        </xdr:spPr>
      </xdr:sp>
      <xdr:sp macro="" textlink="">
        <xdr:nvSpPr>
          <xdr:cNvPr id="53" name="Rectangle 1063">
            <a:extLst>
              <a:ext uri="{FF2B5EF4-FFF2-40B4-BE49-F238E27FC236}">
                <a16:creationId xmlns:a16="http://schemas.microsoft.com/office/drawing/2014/main" id="{00000000-0008-0000-0A00-000035000000}"/>
              </a:ext>
            </a:extLst>
          </xdr:cNvPr>
          <xdr:cNvSpPr>
            <a:spLocks noChangeAspect="1" noChangeArrowheads="1"/>
          </xdr:cNvSpPr>
        </xdr:nvSpPr>
        <xdr:spPr bwMode="auto">
          <a:xfrm rot="16200000">
            <a:off x="2566" y="938"/>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54" name="Rectangle 1064">
            <a:extLst>
              <a:ext uri="{FF2B5EF4-FFF2-40B4-BE49-F238E27FC236}">
                <a16:creationId xmlns:a16="http://schemas.microsoft.com/office/drawing/2014/main" id="{00000000-0008-0000-0A00-000036000000}"/>
              </a:ext>
            </a:extLst>
          </xdr:cNvPr>
          <xdr:cNvSpPr>
            <a:spLocks noChangeAspect="1" noChangeArrowheads="1"/>
          </xdr:cNvSpPr>
        </xdr:nvSpPr>
        <xdr:spPr bwMode="auto">
          <a:xfrm rot="16200000">
            <a:off x="2565" y="819"/>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55" name="Text Box 1096">
            <a:extLst>
              <a:ext uri="{FF2B5EF4-FFF2-40B4-BE49-F238E27FC236}">
                <a16:creationId xmlns:a16="http://schemas.microsoft.com/office/drawing/2014/main" id="{00000000-0008-0000-0A00-000037000000}"/>
              </a:ext>
            </a:extLst>
          </xdr:cNvPr>
          <xdr:cNvSpPr txBox="1">
            <a:spLocks noChangeArrowheads="1"/>
          </xdr:cNvSpPr>
        </xdr:nvSpPr>
        <xdr:spPr bwMode="auto">
          <a:xfrm>
            <a:off x="2590" y="849"/>
            <a:ext cx="37" cy="125"/>
          </a:xfrm>
          <a:prstGeom prst="rect">
            <a:avLst/>
          </a:prstGeom>
          <a:noFill/>
          <a:ln w="9525">
            <a:noFill/>
            <a:miter lim="800000"/>
            <a:headEnd/>
            <a:tailEnd/>
          </a:ln>
        </xdr:spPr>
        <xdr:txBody>
          <a:bodyPr wrap="square" lIns="18288" tIns="18288" rIns="18288" bIns="0" anchor="t" upright="1">
            <a:noAutofit/>
          </a:bodyPr>
          <a:lstStyle/>
          <a:p>
            <a:pPr algn="ctr" rtl="0">
              <a:defRPr sz="1000"/>
            </a:pPr>
            <a:r>
              <a:rPr lang="en-US" sz="1800" b="1" i="0" strike="noStrike">
                <a:solidFill>
                  <a:srgbClr val="000000"/>
                </a:solidFill>
                <a:latin typeface="Arial Narrow" pitchFamily="34" charset="0"/>
              </a:rPr>
              <a:t>RO 1</a:t>
            </a:r>
          </a:p>
        </xdr:txBody>
      </xdr:sp>
      <xdr:sp macro="" textlink="">
        <xdr:nvSpPr>
          <xdr:cNvPr id="56" name="Rectangle 1097">
            <a:extLst>
              <a:ext uri="{FF2B5EF4-FFF2-40B4-BE49-F238E27FC236}">
                <a16:creationId xmlns:a16="http://schemas.microsoft.com/office/drawing/2014/main" id="{00000000-0008-0000-0A00-000038000000}"/>
              </a:ext>
            </a:extLst>
          </xdr:cNvPr>
          <xdr:cNvSpPr>
            <a:spLocks noChangeArrowheads="1"/>
          </xdr:cNvSpPr>
        </xdr:nvSpPr>
        <xdr:spPr bwMode="auto">
          <a:xfrm>
            <a:off x="2321" y="821"/>
            <a:ext cx="268" cy="8"/>
          </a:xfrm>
          <a:prstGeom prst="rect">
            <a:avLst/>
          </a:prstGeom>
          <a:solidFill>
            <a:schemeClr val="bg1">
              <a:lumMod val="50000"/>
            </a:schemeClr>
          </a:solidFill>
          <a:ln w="9525">
            <a:solidFill>
              <a:srgbClr val="000000"/>
            </a:solidFill>
            <a:miter lim="800000"/>
            <a:headEnd/>
            <a:tailEnd/>
          </a:ln>
        </xdr:spPr>
      </xdr:sp>
      <xdr:sp macro="" textlink="">
        <xdr:nvSpPr>
          <xdr:cNvPr id="57" name="Line 1098">
            <a:extLst>
              <a:ext uri="{FF2B5EF4-FFF2-40B4-BE49-F238E27FC236}">
                <a16:creationId xmlns:a16="http://schemas.microsoft.com/office/drawing/2014/main" id="{00000000-0008-0000-0A00-000039000000}"/>
              </a:ext>
            </a:extLst>
          </xdr:cNvPr>
          <xdr:cNvSpPr>
            <a:spLocks noChangeShapeType="1"/>
          </xdr:cNvSpPr>
        </xdr:nvSpPr>
        <xdr:spPr bwMode="auto">
          <a:xfrm flipV="1">
            <a:off x="2342" y="824"/>
            <a:ext cx="0" cy="142"/>
          </a:xfrm>
          <a:prstGeom prst="line">
            <a:avLst/>
          </a:prstGeom>
          <a:noFill/>
          <a:ln w="38100">
            <a:solidFill>
              <a:srgbClr val="0000FF"/>
            </a:solidFill>
            <a:round/>
            <a:headEnd/>
            <a:tailEnd/>
          </a:ln>
        </xdr:spPr>
      </xdr:sp>
      <xdr:sp macro="" textlink="">
        <xdr:nvSpPr>
          <xdr:cNvPr id="58" name="Line 1099">
            <a:extLst>
              <a:ext uri="{FF2B5EF4-FFF2-40B4-BE49-F238E27FC236}">
                <a16:creationId xmlns:a16="http://schemas.microsoft.com/office/drawing/2014/main" id="{00000000-0008-0000-0A00-00003A000000}"/>
              </a:ext>
            </a:extLst>
          </xdr:cNvPr>
          <xdr:cNvSpPr>
            <a:spLocks noChangeShapeType="1"/>
          </xdr:cNvSpPr>
        </xdr:nvSpPr>
        <xdr:spPr bwMode="auto">
          <a:xfrm flipV="1">
            <a:off x="2479" y="824"/>
            <a:ext cx="0" cy="142"/>
          </a:xfrm>
          <a:prstGeom prst="line">
            <a:avLst/>
          </a:prstGeom>
          <a:noFill/>
          <a:ln w="38100">
            <a:solidFill>
              <a:srgbClr val="0000FF"/>
            </a:solidFill>
            <a:round/>
            <a:headEnd/>
            <a:tailEnd/>
          </a:ln>
        </xdr:spPr>
      </xdr:sp>
      <xdr:sp macro="" textlink="">
        <xdr:nvSpPr>
          <xdr:cNvPr id="59" name="Line 1100">
            <a:extLst>
              <a:ext uri="{FF2B5EF4-FFF2-40B4-BE49-F238E27FC236}">
                <a16:creationId xmlns:a16="http://schemas.microsoft.com/office/drawing/2014/main" id="{00000000-0008-0000-0A00-00003B000000}"/>
              </a:ext>
            </a:extLst>
          </xdr:cNvPr>
          <xdr:cNvSpPr>
            <a:spLocks noChangeShapeType="1"/>
          </xdr:cNvSpPr>
        </xdr:nvSpPr>
        <xdr:spPr bwMode="auto">
          <a:xfrm flipV="1">
            <a:off x="2434" y="824"/>
            <a:ext cx="0" cy="142"/>
          </a:xfrm>
          <a:prstGeom prst="line">
            <a:avLst/>
          </a:prstGeom>
          <a:noFill/>
          <a:ln w="38100">
            <a:solidFill>
              <a:srgbClr val="0000FF"/>
            </a:solidFill>
            <a:round/>
            <a:headEnd/>
            <a:tailEnd/>
          </a:ln>
        </xdr:spPr>
      </xdr:sp>
      <xdr:sp macro="" textlink="">
        <xdr:nvSpPr>
          <xdr:cNvPr id="60" name="Line 1101">
            <a:extLst>
              <a:ext uri="{FF2B5EF4-FFF2-40B4-BE49-F238E27FC236}">
                <a16:creationId xmlns:a16="http://schemas.microsoft.com/office/drawing/2014/main" id="{00000000-0008-0000-0A00-00003C000000}"/>
              </a:ext>
            </a:extLst>
          </xdr:cNvPr>
          <xdr:cNvSpPr>
            <a:spLocks noChangeShapeType="1"/>
          </xdr:cNvSpPr>
        </xdr:nvSpPr>
        <xdr:spPr bwMode="auto">
          <a:xfrm flipV="1">
            <a:off x="2388" y="824"/>
            <a:ext cx="0" cy="142"/>
          </a:xfrm>
          <a:prstGeom prst="line">
            <a:avLst/>
          </a:prstGeom>
          <a:noFill/>
          <a:ln w="38100">
            <a:solidFill>
              <a:srgbClr val="0000FF"/>
            </a:solidFill>
            <a:round/>
            <a:headEnd/>
            <a:tailEnd/>
          </a:ln>
        </xdr:spPr>
      </xdr:sp>
      <xdr:sp macro="" textlink="">
        <xdr:nvSpPr>
          <xdr:cNvPr id="61" name="Line 1102">
            <a:extLst>
              <a:ext uri="{FF2B5EF4-FFF2-40B4-BE49-F238E27FC236}">
                <a16:creationId xmlns:a16="http://schemas.microsoft.com/office/drawing/2014/main" id="{00000000-0008-0000-0A00-00003D000000}"/>
              </a:ext>
            </a:extLst>
          </xdr:cNvPr>
          <xdr:cNvSpPr>
            <a:spLocks noChangeShapeType="1"/>
          </xdr:cNvSpPr>
        </xdr:nvSpPr>
        <xdr:spPr bwMode="auto">
          <a:xfrm flipV="1">
            <a:off x="2570" y="824"/>
            <a:ext cx="0" cy="142"/>
          </a:xfrm>
          <a:prstGeom prst="line">
            <a:avLst/>
          </a:prstGeom>
          <a:noFill/>
          <a:ln w="38100">
            <a:solidFill>
              <a:srgbClr val="0000FF"/>
            </a:solidFill>
            <a:round/>
            <a:headEnd/>
            <a:tailEnd/>
          </a:ln>
        </xdr:spPr>
      </xdr:sp>
      <xdr:sp macro="" textlink="">
        <xdr:nvSpPr>
          <xdr:cNvPr id="62" name="Line 1103">
            <a:extLst>
              <a:ext uri="{FF2B5EF4-FFF2-40B4-BE49-F238E27FC236}">
                <a16:creationId xmlns:a16="http://schemas.microsoft.com/office/drawing/2014/main" id="{00000000-0008-0000-0A00-00003E000000}"/>
              </a:ext>
            </a:extLst>
          </xdr:cNvPr>
          <xdr:cNvSpPr>
            <a:spLocks noChangeShapeType="1"/>
          </xdr:cNvSpPr>
        </xdr:nvSpPr>
        <xdr:spPr bwMode="auto">
          <a:xfrm flipV="1">
            <a:off x="2525" y="824"/>
            <a:ext cx="0" cy="142"/>
          </a:xfrm>
          <a:prstGeom prst="line">
            <a:avLst/>
          </a:prstGeom>
          <a:noFill/>
          <a:ln w="38100">
            <a:solidFill>
              <a:srgbClr val="0000FF"/>
            </a:solidFill>
            <a:round/>
            <a:headEnd/>
            <a:tailEnd/>
          </a:ln>
        </xdr:spPr>
      </xdr:sp>
      <xdr:sp macro="" textlink="">
        <xdr:nvSpPr>
          <xdr:cNvPr id="63" name="Rectangle 1065">
            <a:extLst>
              <a:ext uri="{FF2B5EF4-FFF2-40B4-BE49-F238E27FC236}">
                <a16:creationId xmlns:a16="http://schemas.microsoft.com/office/drawing/2014/main" id="{00000000-0008-0000-0A00-00003F000000}"/>
              </a:ext>
            </a:extLst>
          </xdr:cNvPr>
          <xdr:cNvSpPr>
            <a:spLocks noChangeArrowheads="1"/>
          </xdr:cNvSpPr>
        </xdr:nvSpPr>
        <xdr:spPr bwMode="auto">
          <a:xfrm>
            <a:off x="2322" y="963"/>
            <a:ext cx="265" cy="8"/>
          </a:xfrm>
          <a:prstGeom prst="rect">
            <a:avLst/>
          </a:prstGeom>
          <a:solidFill>
            <a:schemeClr val="bg1">
              <a:lumMod val="50000"/>
            </a:schemeClr>
          </a:solidFill>
          <a:ln w="9525">
            <a:solidFill>
              <a:srgbClr val="000000"/>
            </a:solidFill>
            <a:miter lim="800000"/>
            <a:headEnd/>
            <a:tailEnd/>
          </a:ln>
        </xdr:spPr>
      </xdr:sp>
    </xdr:grpSp>
    <xdr:clientData/>
  </xdr:twoCellAnchor>
  <xdr:twoCellAnchor>
    <xdr:from>
      <xdr:col>38</xdr:col>
      <xdr:colOff>86184</xdr:colOff>
      <xdr:row>31</xdr:row>
      <xdr:rowOff>139700</xdr:rowOff>
    </xdr:from>
    <xdr:to>
      <xdr:col>41</xdr:col>
      <xdr:colOff>152400</xdr:colOff>
      <xdr:row>34</xdr:row>
      <xdr:rowOff>203200</xdr:rowOff>
    </xdr:to>
    <xdr:sp macro="" textlink="">
      <xdr:nvSpPr>
        <xdr:cNvPr id="64" name="AutoShape 1525">
          <a:extLst>
            <a:ext uri="{FF2B5EF4-FFF2-40B4-BE49-F238E27FC236}">
              <a16:creationId xmlns:a16="http://schemas.microsoft.com/office/drawing/2014/main" id="{00000000-0008-0000-0A00-000040000000}"/>
            </a:ext>
          </a:extLst>
        </xdr:cNvPr>
        <xdr:cNvSpPr>
          <a:spLocks noChangeArrowheads="1"/>
        </xdr:cNvSpPr>
      </xdr:nvSpPr>
      <xdr:spPr bwMode="auto">
        <a:xfrm>
          <a:off x="24592104" y="8674100"/>
          <a:ext cx="2512236" cy="749300"/>
        </a:xfrm>
        <a:prstGeom prst="homePlate">
          <a:avLst>
            <a:gd name="adj" fmla="val 72917"/>
          </a:avLst>
        </a:prstGeom>
        <a:solidFill>
          <a:srgbClr val="FF6600"/>
        </a:solidFill>
        <a:ln w="9525">
          <a:solidFill>
            <a:srgbClr val="000000"/>
          </a:solidFill>
          <a:miter lim="800000"/>
          <a:headEnd/>
          <a:tailEnd/>
        </a:ln>
      </xdr:spPr>
      <xdr:txBody>
        <a:bodyPr vertOverflow="clip" wrap="square" lIns="27432" tIns="18288" rIns="27432" bIns="18288" anchor="ctr" upright="1"/>
        <a:lstStyle/>
        <a:p>
          <a:pPr algn="ctr" rtl="0"/>
          <a:r>
            <a:rPr lang="en-US" sz="1400" b="1" i="0">
              <a:effectLst/>
              <a:latin typeface="+mn-lt"/>
              <a:ea typeface="+mn-ea"/>
              <a:cs typeface="+mn-cs"/>
            </a:rPr>
            <a:t>Waste stream 2 to Neutralisation</a:t>
          </a:r>
          <a:r>
            <a:rPr lang="en-US" sz="1400" b="1" i="0" baseline="0">
              <a:effectLst/>
              <a:latin typeface="+mn-lt"/>
              <a:ea typeface="+mn-ea"/>
              <a:cs typeface="+mn-cs"/>
            </a:rPr>
            <a:t> tank</a:t>
          </a:r>
          <a:endParaRPr lang="nl-NL" sz="1400">
            <a:effectLst/>
          </a:endParaRPr>
        </a:p>
      </xdr:txBody>
    </xdr:sp>
    <xdr:clientData/>
  </xdr:twoCellAnchor>
  <xdr:twoCellAnchor>
    <xdr:from>
      <xdr:col>30</xdr:col>
      <xdr:colOff>323968</xdr:colOff>
      <xdr:row>18</xdr:row>
      <xdr:rowOff>40896</xdr:rowOff>
    </xdr:from>
    <xdr:to>
      <xdr:col>38</xdr:col>
      <xdr:colOff>82668</xdr:colOff>
      <xdr:row>34</xdr:row>
      <xdr:rowOff>44960</xdr:rowOff>
    </xdr:to>
    <xdr:cxnSp macro="">
      <xdr:nvCxnSpPr>
        <xdr:cNvPr id="65" name="Shape 166">
          <a:extLst>
            <a:ext uri="{FF2B5EF4-FFF2-40B4-BE49-F238E27FC236}">
              <a16:creationId xmlns:a16="http://schemas.microsoft.com/office/drawing/2014/main" id="{00000000-0008-0000-0A00-000041000000}"/>
            </a:ext>
          </a:extLst>
        </xdr:cNvPr>
        <xdr:cNvCxnSpPr/>
      </xdr:nvCxnSpPr>
      <xdr:spPr>
        <a:xfrm>
          <a:off x="20123268" y="5082796"/>
          <a:ext cx="4622800" cy="4169664"/>
        </a:xfrm>
        <a:prstGeom prst="bentConnector3">
          <a:avLst>
            <a:gd name="adj1" fmla="val 502"/>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355600</xdr:colOff>
      <xdr:row>14</xdr:row>
      <xdr:rowOff>12701</xdr:rowOff>
    </xdr:from>
    <xdr:to>
      <xdr:col>39</xdr:col>
      <xdr:colOff>12700</xdr:colOff>
      <xdr:row>14</xdr:row>
      <xdr:rowOff>25400</xdr:rowOff>
    </xdr:to>
    <xdr:cxnSp macro="">
      <xdr:nvCxnSpPr>
        <xdr:cNvPr id="66" name="Shape 166">
          <a:extLst>
            <a:ext uri="{FF2B5EF4-FFF2-40B4-BE49-F238E27FC236}">
              <a16:creationId xmlns:a16="http://schemas.microsoft.com/office/drawing/2014/main" id="{00000000-0008-0000-0A00-000042000000}"/>
            </a:ext>
          </a:extLst>
        </xdr:cNvPr>
        <xdr:cNvCxnSpPr/>
      </xdr:nvCxnSpPr>
      <xdr:spPr>
        <a:xfrm>
          <a:off x="20655280" y="4081781"/>
          <a:ext cx="4572000" cy="12699"/>
        </a:xfrm>
        <a:prstGeom prst="bentConnector3">
          <a:avLst>
            <a:gd name="adj1" fmla="val 0"/>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539750</xdr:colOff>
      <xdr:row>5</xdr:row>
      <xdr:rowOff>69849</xdr:rowOff>
    </xdr:from>
    <xdr:to>
      <xdr:col>38</xdr:col>
      <xdr:colOff>233500</xdr:colOff>
      <xdr:row>7</xdr:row>
      <xdr:rowOff>43599</xdr:rowOff>
    </xdr:to>
    <xdr:sp macro="" textlink="">
      <xdr:nvSpPr>
        <xdr:cNvPr id="67" name="AutoShape 1525">
          <a:extLst>
            <a:ext uri="{FF2B5EF4-FFF2-40B4-BE49-F238E27FC236}">
              <a16:creationId xmlns:a16="http://schemas.microsoft.com/office/drawing/2014/main" id="{00000000-0008-0000-0A00-000043000000}"/>
            </a:ext>
          </a:extLst>
        </xdr:cNvPr>
        <xdr:cNvSpPr>
          <a:spLocks noChangeArrowheads="1"/>
        </xdr:cNvSpPr>
      </xdr:nvSpPr>
      <xdr:spPr bwMode="auto">
        <a:xfrm rot="10800000">
          <a:off x="23277830" y="1982469"/>
          <a:ext cx="1461590" cy="430950"/>
        </a:xfrm>
        <a:prstGeom prst="homePlate">
          <a:avLst>
            <a:gd name="adj" fmla="val 72917"/>
          </a:avLst>
        </a:prstGeom>
        <a:solidFill>
          <a:srgbClr val="00B050"/>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sz="1200" b="1" i="0" strike="noStrike">
              <a:solidFill>
                <a:srgbClr val="000000"/>
              </a:solidFill>
              <a:latin typeface="Arial"/>
              <a:cs typeface="Arial"/>
            </a:rPr>
            <a:t>RO cleaning</a:t>
          </a:r>
        </a:p>
      </xdr:txBody>
    </xdr:sp>
    <xdr:clientData/>
  </xdr:twoCellAnchor>
  <xdr:twoCellAnchor>
    <xdr:from>
      <xdr:col>38</xdr:col>
      <xdr:colOff>246201</xdr:colOff>
      <xdr:row>6</xdr:row>
      <xdr:rowOff>106135</xdr:rowOff>
    </xdr:from>
    <xdr:to>
      <xdr:col>40</xdr:col>
      <xdr:colOff>599261</xdr:colOff>
      <xdr:row>14</xdr:row>
      <xdr:rowOff>4535</xdr:rowOff>
    </xdr:to>
    <xdr:cxnSp macro="">
      <xdr:nvCxnSpPr>
        <xdr:cNvPr id="68" name="Shape 166">
          <a:extLst>
            <a:ext uri="{FF2B5EF4-FFF2-40B4-BE49-F238E27FC236}">
              <a16:creationId xmlns:a16="http://schemas.microsoft.com/office/drawing/2014/main" id="{00000000-0008-0000-0A00-000044000000}"/>
            </a:ext>
          </a:extLst>
        </xdr:cNvPr>
        <xdr:cNvCxnSpPr/>
      </xdr:nvCxnSpPr>
      <xdr:spPr>
        <a:xfrm rot="16200000" flipV="1">
          <a:off x="24933731" y="2065745"/>
          <a:ext cx="1826260" cy="2189480"/>
        </a:xfrm>
        <a:prstGeom prst="bentConnector2">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596899</xdr:colOff>
      <xdr:row>10</xdr:row>
      <xdr:rowOff>50800</xdr:rowOff>
    </xdr:from>
    <xdr:to>
      <xdr:col>44</xdr:col>
      <xdr:colOff>406399</xdr:colOff>
      <xdr:row>17</xdr:row>
      <xdr:rowOff>279399</xdr:rowOff>
    </xdr:to>
    <xdr:grpSp>
      <xdr:nvGrpSpPr>
        <xdr:cNvPr id="69" name="Group 68">
          <a:extLst>
            <a:ext uri="{FF2B5EF4-FFF2-40B4-BE49-F238E27FC236}">
              <a16:creationId xmlns:a16="http://schemas.microsoft.com/office/drawing/2014/main" id="{00000000-0008-0000-0A00-000045000000}"/>
            </a:ext>
          </a:extLst>
        </xdr:cNvPr>
        <xdr:cNvGrpSpPr/>
      </xdr:nvGrpSpPr>
      <xdr:grpSpPr>
        <a:xfrm>
          <a:off x="26736220" y="3234871"/>
          <a:ext cx="2326822" cy="1983921"/>
          <a:chOff x="41950052" y="11901425"/>
          <a:chExt cx="3447877" cy="2384163"/>
        </a:xfrm>
      </xdr:grpSpPr>
      <xdr:sp macro="" textlink="">
        <xdr:nvSpPr>
          <xdr:cNvPr id="70" name="Can 69">
            <a:extLst>
              <a:ext uri="{FF2B5EF4-FFF2-40B4-BE49-F238E27FC236}">
                <a16:creationId xmlns:a16="http://schemas.microsoft.com/office/drawing/2014/main" id="{00000000-0008-0000-0A00-000046000000}"/>
              </a:ext>
            </a:extLst>
          </xdr:cNvPr>
          <xdr:cNvSpPr/>
        </xdr:nvSpPr>
        <xdr:spPr>
          <a:xfrm>
            <a:off x="42664796" y="11901425"/>
            <a:ext cx="1798672" cy="1848923"/>
          </a:xfrm>
          <a:prstGeom prst="can">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AU" sz="1800"/>
          </a:p>
        </xdr:txBody>
      </xdr:sp>
      <xdr:sp macro="" textlink="">
        <xdr:nvSpPr>
          <xdr:cNvPr id="71" name="TextBox 124">
            <a:extLst>
              <a:ext uri="{FF2B5EF4-FFF2-40B4-BE49-F238E27FC236}">
                <a16:creationId xmlns:a16="http://schemas.microsoft.com/office/drawing/2014/main" id="{00000000-0008-0000-0A00-000047000000}"/>
              </a:ext>
            </a:extLst>
          </xdr:cNvPr>
          <xdr:cNvSpPr txBox="1"/>
        </xdr:nvSpPr>
        <xdr:spPr>
          <a:xfrm>
            <a:off x="41950052" y="13812643"/>
            <a:ext cx="3447877" cy="472945"/>
          </a:xfrm>
          <a:prstGeom prst="rect">
            <a:avLst/>
          </a:prstGeom>
          <a:no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1800" b="1">
                <a:latin typeface="Arial Narrow" pitchFamily="34" charset="0"/>
              </a:rPr>
              <a:t>Product water Tank</a:t>
            </a:r>
            <a:endParaRPr lang="en-AU" sz="1800" b="1">
              <a:latin typeface="Arial Narrow" pitchFamily="34" charset="0"/>
            </a:endParaRPr>
          </a:p>
        </xdr:txBody>
      </xdr:sp>
    </xdr:grpSp>
    <xdr:clientData/>
  </xdr:twoCellAnchor>
  <xdr:twoCellAnchor>
    <xdr:from>
      <xdr:col>4</xdr:col>
      <xdr:colOff>31750</xdr:colOff>
      <xdr:row>14</xdr:row>
      <xdr:rowOff>111125</xdr:rowOff>
    </xdr:from>
    <xdr:to>
      <xdr:col>4</xdr:col>
      <xdr:colOff>671830</xdr:colOff>
      <xdr:row>14</xdr:row>
      <xdr:rowOff>114300</xdr:rowOff>
    </xdr:to>
    <xdr:cxnSp macro="">
      <xdr:nvCxnSpPr>
        <xdr:cNvPr id="72" name="Shape 166">
          <a:extLst>
            <a:ext uri="{FF2B5EF4-FFF2-40B4-BE49-F238E27FC236}">
              <a16:creationId xmlns:a16="http://schemas.microsoft.com/office/drawing/2014/main" id="{00000000-0008-0000-0A00-000048000000}"/>
            </a:ext>
          </a:extLst>
        </xdr:cNvPr>
        <xdr:cNvCxnSpPr/>
      </xdr:nvCxnSpPr>
      <xdr:spPr>
        <a:xfrm>
          <a:off x="2927350" y="4180205"/>
          <a:ext cx="640080" cy="3175"/>
        </a:xfrm>
        <a:prstGeom prst="bentConnector3">
          <a:avLst>
            <a:gd name="adj1" fmla="val 50000"/>
          </a:avLst>
        </a:prstGeom>
        <a:ln w="254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406400</xdr:colOff>
      <xdr:row>14</xdr:row>
      <xdr:rowOff>12700</xdr:rowOff>
    </xdr:from>
    <xdr:to>
      <xdr:col>28</xdr:col>
      <xdr:colOff>558800</xdr:colOff>
      <xdr:row>14</xdr:row>
      <xdr:rowOff>25400</xdr:rowOff>
    </xdr:to>
    <xdr:cxnSp macro="">
      <xdr:nvCxnSpPr>
        <xdr:cNvPr id="73" name="Shape 166">
          <a:extLst>
            <a:ext uri="{FF2B5EF4-FFF2-40B4-BE49-F238E27FC236}">
              <a16:creationId xmlns:a16="http://schemas.microsoft.com/office/drawing/2014/main" id="{00000000-0008-0000-0A00-000049000000}"/>
            </a:ext>
          </a:extLst>
        </xdr:cNvPr>
        <xdr:cNvCxnSpPr/>
      </xdr:nvCxnSpPr>
      <xdr:spPr>
        <a:xfrm>
          <a:off x="17368520" y="4081780"/>
          <a:ext cx="1676400" cy="12700"/>
        </a:xfrm>
        <a:prstGeom prst="bentConnector3">
          <a:avLst>
            <a:gd name="adj1" fmla="val -859"/>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596903</xdr:colOff>
      <xdr:row>26</xdr:row>
      <xdr:rowOff>104143</xdr:rowOff>
    </xdr:from>
    <xdr:to>
      <xdr:col>35</xdr:col>
      <xdr:colOff>596903</xdr:colOff>
      <xdr:row>34</xdr:row>
      <xdr:rowOff>12703</xdr:rowOff>
    </xdr:to>
    <xdr:cxnSp macro="">
      <xdr:nvCxnSpPr>
        <xdr:cNvPr id="74" name="Shape 166">
          <a:extLst>
            <a:ext uri="{FF2B5EF4-FFF2-40B4-BE49-F238E27FC236}">
              <a16:creationId xmlns:a16="http://schemas.microsoft.com/office/drawing/2014/main" id="{00000000-0008-0000-0A00-00004A000000}"/>
            </a:ext>
          </a:extLst>
        </xdr:cNvPr>
        <xdr:cNvCxnSpPr/>
      </xdr:nvCxnSpPr>
      <xdr:spPr>
        <a:xfrm rot="16200000" flipH="1">
          <a:off x="22466303" y="8364223"/>
          <a:ext cx="1737360" cy="0"/>
        </a:xfrm>
        <a:prstGeom prst="bentConnector3">
          <a:avLst>
            <a:gd name="adj1" fmla="val 237"/>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563880</xdr:colOff>
      <xdr:row>6</xdr:row>
      <xdr:rowOff>64405</xdr:rowOff>
    </xdr:from>
    <xdr:to>
      <xdr:col>35</xdr:col>
      <xdr:colOff>533400</xdr:colOff>
      <xdr:row>9</xdr:row>
      <xdr:rowOff>18685</xdr:rowOff>
    </xdr:to>
    <xdr:cxnSp macro="">
      <xdr:nvCxnSpPr>
        <xdr:cNvPr id="75" name="Shape 166">
          <a:extLst>
            <a:ext uri="{FF2B5EF4-FFF2-40B4-BE49-F238E27FC236}">
              <a16:creationId xmlns:a16="http://schemas.microsoft.com/office/drawing/2014/main" id="{00000000-0008-0000-0A00-00004B000000}"/>
            </a:ext>
          </a:extLst>
        </xdr:cNvPr>
        <xdr:cNvCxnSpPr/>
      </xdr:nvCxnSpPr>
      <xdr:spPr>
        <a:xfrm rot="10800000" flipV="1">
          <a:off x="20253960" y="2205625"/>
          <a:ext cx="3017520" cy="640080"/>
        </a:xfrm>
        <a:prstGeom prst="bentConnector2">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xdr:col>
      <xdr:colOff>660400</xdr:colOff>
      <xdr:row>11</xdr:row>
      <xdr:rowOff>139700</xdr:rowOff>
    </xdr:from>
    <xdr:to>
      <xdr:col>6</xdr:col>
      <xdr:colOff>127000</xdr:colOff>
      <xdr:row>17</xdr:row>
      <xdr:rowOff>139700</xdr:rowOff>
    </xdr:to>
    <xdr:pic>
      <xdr:nvPicPr>
        <xdr:cNvPr id="76" name="Picture 75">
          <a:extLst>
            <a:ext uri="{FF2B5EF4-FFF2-40B4-BE49-F238E27FC236}">
              <a16:creationId xmlns:a16="http://schemas.microsoft.com/office/drawing/2014/main" id="{00000000-0008-0000-0A00-00004C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8634" t="36490" r="2078" b="27055"/>
        <a:stretch/>
      </xdr:blipFill>
      <xdr:spPr bwMode="auto">
        <a:xfrm>
          <a:off x="3556000" y="3522980"/>
          <a:ext cx="1013460" cy="1371600"/>
        </a:xfrm>
        <a:prstGeom prst="rect">
          <a:avLst/>
        </a:prstGeom>
        <a:noFill/>
        <a:ln>
          <a:noFill/>
        </a:ln>
        <a:extLst>
          <a:ext uri="{53640926-AAD7-44D8-BBD7-CCE9431645EC}">
            <a14:shadowObscured xmlns:a14="http://schemas.microsoft.com/office/drawing/2010/main"/>
          </a:ext>
        </a:extLst>
      </xdr:spPr>
    </xdr:pic>
    <xdr:clientData/>
  </xdr:twoCellAnchor>
  <xdr:twoCellAnchor>
    <xdr:from>
      <xdr:col>4</xdr:col>
      <xdr:colOff>508000</xdr:colOff>
      <xdr:row>9</xdr:row>
      <xdr:rowOff>139708</xdr:rowOff>
    </xdr:from>
    <xdr:to>
      <xdr:col>7</xdr:col>
      <xdr:colOff>177800</xdr:colOff>
      <xdr:row>11</xdr:row>
      <xdr:rowOff>101609</xdr:rowOff>
    </xdr:to>
    <xdr:sp macro="" textlink="">
      <xdr:nvSpPr>
        <xdr:cNvPr id="77" name="Text Box 1096">
          <a:extLst>
            <a:ext uri="{FF2B5EF4-FFF2-40B4-BE49-F238E27FC236}">
              <a16:creationId xmlns:a16="http://schemas.microsoft.com/office/drawing/2014/main" id="{00000000-0008-0000-0A00-00004D000000}"/>
            </a:ext>
          </a:extLst>
        </xdr:cNvPr>
        <xdr:cNvSpPr txBox="1">
          <a:spLocks noChangeArrowheads="1"/>
        </xdr:cNvSpPr>
      </xdr:nvSpPr>
      <xdr:spPr bwMode="auto">
        <a:xfrm rot="5400000">
          <a:off x="4084319" y="2286009"/>
          <a:ext cx="518161" cy="1879600"/>
        </a:xfrm>
        <a:prstGeom prst="rect">
          <a:avLst/>
        </a:prstGeom>
        <a:noFill/>
        <a:ln w="9525">
          <a:noFill/>
          <a:miter lim="800000"/>
          <a:headEnd/>
          <a:tailEnd/>
        </a:ln>
      </xdr:spPr>
      <xdr:txBody>
        <a:bodyPr wrap="square" lIns="18288" tIns="18288" rIns="18288" bIns="0" anchor="t" upright="1">
          <a:noAutofit/>
        </a:bodyPr>
        <a:lstStyle/>
        <a:p>
          <a:pPr algn="ctr" rtl="0">
            <a:defRPr sz="1000"/>
          </a:pPr>
          <a:r>
            <a:rPr lang="en-US" sz="1800" b="1" i="0" strike="noStrike" baseline="0">
              <a:solidFill>
                <a:srgbClr val="000000"/>
              </a:solidFill>
              <a:latin typeface="Arial Narrow" pitchFamily="34" charset="0"/>
            </a:rPr>
            <a:t>Pre-filter</a:t>
          </a:r>
          <a:endParaRPr lang="en-US" sz="1800" b="1" i="0" strike="noStrike">
            <a:solidFill>
              <a:srgbClr val="000000"/>
            </a:solidFill>
            <a:latin typeface="Arial Narrow" pitchFamily="34" charset="0"/>
          </a:endParaRPr>
        </a:p>
      </xdr:txBody>
    </xdr:sp>
    <xdr:clientData/>
  </xdr:twoCellAnchor>
  <xdr:twoCellAnchor editAs="oneCell">
    <xdr:from>
      <xdr:col>8</xdr:col>
      <xdr:colOff>63500</xdr:colOff>
      <xdr:row>11</xdr:row>
      <xdr:rowOff>38100</xdr:rowOff>
    </xdr:from>
    <xdr:to>
      <xdr:col>11</xdr:col>
      <xdr:colOff>480860</xdr:colOff>
      <xdr:row>17</xdr:row>
      <xdr:rowOff>12700</xdr:rowOff>
    </xdr:to>
    <xdr:pic>
      <xdr:nvPicPr>
        <xdr:cNvPr id="78" name="Picture 77" descr="Image result for actiflo&quot;">
          <a:extLst>
            <a:ext uri="{FF2B5EF4-FFF2-40B4-BE49-F238E27FC236}">
              <a16:creationId xmlns:a16="http://schemas.microsoft.com/office/drawing/2014/main" id="{00000000-0008-0000-0A00-00004E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5882"/>
        <a:stretch/>
      </xdr:blipFill>
      <xdr:spPr bwMode="auto">
        <a:xfrm>
          <a:off x="5877560" y="3421380"/>
          <a:ext cx="2322360" cy="1346200"/>
        </a:xfrm>
        <a:prstGeom prst="rect">
          <a:avLst/>
        </a:prstGeom>
        <a:noFill/>
        <a:effectLst>
          <a:glow rad="50800">
            <a:schemeClr val="tx1"/>
          </a:glow>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469900</xdr:colOff>
      <xdr:row>9</xdr:row>
      <xdr:rowOff>139700</xdr:rowOff>
    </xdr:from>
    <xdr:to>
      <xdr:col>16</xdr:col>
      <xdr:colOff>63500</xdr:colOff>
      <xdr:row>18</xdr:row>
      <xdr:rowOff>63500</xdr:rowOff>
    </xdr:to>
    <xdr:pic>
      <xdr:nvPicPr>
        <xdr:cNvPr id="79" name="Picture 78" descr="Two-stage Moving Bed Biofilm Reactor">
          <a:extLst>
            <a:ext uri="{FF2B5EF4-FFF2-40B4-BE49-F238E27FC236}">
              <a16:creationId xmlns:a16="http://schemas.microsoft.com/office/drawing/2014/main" id="{00000000-0008-0000-0A00-00004F000000}"/>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32687" t="21634" r="53641" b="41707"/>
        <a:stretch/>
      </xdr:blipFill>
      <xdr:spPr bwMode="auto">
        <a:xfrm>
          <a:off x="9392920" y="2966720"/>
          <a:ext cx="1658620" cy="213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12700</xdr:colOff>
      <xdr:row>14</xdr:row>
      <xdr:rowOff>56318</xdr:rowOff>
    </xdr:from>
    <xdr:to>
      <xdr:col>13</xdr:col>
      <xdr:colOff>436880</xdr:colOff>
      <xdr:row>14</xdr:row>
      <xdr:rowOff>63500</xdr:rowOff>
    </xdr:to>
    <xdr:cxnSp macro="">
      <xdr:nvCxnSpPr>
        <xdr:cNvPr id="80" name="Shape 166">
          <a:extLst>
            <a:ext uri="{FF2B5EF4-FFF2-40B4-BE49-F238E27FC236}">
              <a16:creationId xmlns:a16="http://schemas.microsoft.com/office/drawing/2014/main" id="{00000000-0008-0000-0A00-000050000000}"/>
            </a:ext>
          </a:extLst>
        </xdr:cNvPr>
        <xdr:cNvCxnSpPr/>
      </xdr:nvCxnSpPr>
      <xdr:spPr>
        <a:xfrm flipV="1">
          <a:off x="8265160" y="4125398"/>
          <a:ext cx="1094740" cy="7182"/>
        </a:xfrm>
        <a:prstGeom prst="bentConnector3">
          <a:avLst>
            <a:gd name="adj1" fmla="val -3956"/>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266700</xdr:colOff>
      <xdr:row>14</xdr:row>
      <xdr:rowOff>0</xdr:rowOff>
    </xdr:from>
    <xdr:to>
      <xdr:col>17</xdr:col>
      <xdr:colOff>571500</xdr:colOff>
      <xdr:row>14</xdr:row>
      <xdr:rowOff>7182</xdr:rowOff>
    </xdr:to>
    <xdr:cxnSp macro="">
      <xdr:nvCxnSpPr>
        <xdr:cNvPr id="81" name="Shape 166">
          <a:extLst>
            <a:ext uri="{FF2B5EF4-FFF2-40B4-BE49-F238E27FC236}">
              <a16:creationId xmlns:a16="http://schemas.microsoft.com/office/drawing/2014/main" id="{00000000-0008-0000-0A00-000051000000}"/>
            </a:ext>
          </a:extLst>
        </xdr:cNvPr>
        <xdr:cNvCxnSpPr/>
      </xdr:nvCxnSpPr>
      <xdr:spPr>
        <a:xfrm flipV="1">
          <a:off x="11216640" y="4069080"/>
          <a:ext cx="1051560" cy="7182"/>
        </a:xfrm>
        <a:prstGeom prst="bentConnector3">
          <a:avLst>
            <a:gd name="adj1" fmla="val -3956"/>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18</xdr:col>
      <xdr:colOff>5080</xdr:colOff>
      <xdr:row>10</xdr:row>
      <xdr:rowOff>208280</xdr:rowOff>
    </xdr:from>
    <xdr:to>
      <xdr:col>21</xdr:col>
      <xdr:colOff>557546</xdr:colOff>
      <xdr:row>16</xdr:row>
      <xdr:rowOff>190500</xdr:rowOff>
    </xdr:to>
    <xdr:pic>
      <xdr:nvPicPr>
        <xdr:cNvPr id="82" name="Picture 81" descr="Image result for actiflo&quot;">
          <a:extLst>
            <a:ext uri="{FF2B5EF4-FFF2-40B4-BE49-F238E27FC236}">
              <a16:creationId xmlns:a16="http://schemas.microsoft.com/office/drawing/2014/main" id="{00000000-0008-0000-0A00-000052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5882"/>
        <a:stretch/>
      </xdr:blipFill>
      <xdr:spPr bwMode="auto">
        <a:xfrm>
          <a:off x="12311380" y="3302000"/>
          <a:ext cx="2381266" cy="1414780"/>
        </a:xfrm>
        <a:prstGeom prst="rect">
          <a:avLst/>
        </a:prstGeom>
        <a:noFill/>
        <a:effectLst>
          <a:glow rad="50800">
            <a:schemeClr val="tx1"/>
          </a:glow>
        </a:effectLst>
        <a:extLst>
          <a:ext uri="{909E8E84-426E-40DD-AFC4-6F175D3DCCD1}">
            <a14:hiddenFill xmlns:a14="http://schemas.microsoft.com/office/drawing/2010/main">
              <a:solidFill>
                <a:srgbClr val="FFFFFF"/>
              </a:solidFill>
            </a14:hiddenFill>
          </a:ext>
        </a:extLst>
      </xdr:spPr>
    </xdr:pic>
    <xdr:clientData/>
  </xdr:twoCellAnchor>
  <xdr:twoCellAnchor>
    <xdr:from>
      <xdr:col>22</xdr:col>
      <xdr:colOff>43180</xdr:colOff>
      <xdr:row>14</xdr:row>
      <xdr:rowOff>15240</xdr:rowOff>
    </xdr:from>
    <xdr:to>
      <xdr:col>24</xdr:col>
      <xdr:colOff>58420</xdr:colOff>
      <xdr:row>14</xdr:row>
      <xdr:rowOff>22422</xdr:rowOff>
    </xdr:to>
    <xdr:cxnSp macro="">
      <xdr:nvCxnSpPr>
        <xdr:cNvPr id="83" name="Shape 166">
          <a:extLst>
            <a:ext uri="{FF2B5EF4-FFF2-40B4-BE49-F238E27FC236}">
              <a16:creationId xmlns:a16="http://schemas.microsoft.com/office/drawing/2014/main" id="{00000000-0008-0000-0A00-000053000000}"/>
            </a:ext>
          </a:extLst>
        </xdr:cNvPr>
        <xdr:cNvCxnSpPr/>
      </xdr:nvCxnSpPr>
      <xdr:spPr>
        <a:xfrm flipV="1">
          <a:off x="14787880" y="4084320"/>
          <a:ext cx="1013460" cy="7182"/>
        </a:xfrm>
        <a:prstGeom prst="bentConnector3">
          <a:avLst>
            <a:gd name="adj1" fmla="val -3956"/>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647700</xdr:colOff>
      <xdr:row>18</xdr:row>
      <xdr:rowOff>38100</xdr:rowOff>
    </xdr:from>
    <xdr:to>
      <xdr:col>33</xdr:col>
      <xdr:colOff>505460</xdr:colOff>
      <xdr:row>24</xdr:row>
      <xdr:rowOff>63500</xdr:rowOff>
    </xdr:to>
    <xdr:cxnSp macro="">
      <xdr:nvCxnSpPr>
        <xdr:cNvPr id="84" name="Shape 166">
          <a:extLst>
            <a:ext uri="{FF2B5EF4-FFF2-40B4-BE49-F238E27FC236}">
              <a16:creationId xmlns:a16="http://schemas.microsoft.com/office/drawing/2014/main" id="{00000000-0008-0000-0A00-000054000000}"/>
            </a:ext>
          </a:extLst>
        </xdr:cNvPr>
        <xdr:cNvCxnSpPr/>
      </xdr:nvCxnSpPr>
      <xdr:spPr>
        <a:xfrm>
          <a:off x="20447000" y="5080000"/>
          <a:ext cx="1737360" cy="1828800"/>
        </a:xfrm>
        <a:prstGeom prst="bentConnector3">
          <a:avLst>
            <a:gd name="adj1" fmla="val -859"/>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431800</xdr:colOff>
      <xdr:row>18</xdr:row>
      <xdr:rowOff>139698</xdr:rowOff>
    </xdr:from>
    <xdr:to>
      <xdr:col>14</xdr:col>
      <xdr:colOff>431801</xdr:colOff>
      <xdr:row>28</xdr:row>
      <xdr:rowOff>63504</xdr:rowOff>
    </xdr:to>
    <xdr:cxnSp macro="">
      <xdr:nvCxnSpPr>
        <xdr:cNvPr id="85" name="Shape 166">
          <a:extLst>
            <a:ext uri="{FF2B5EF4-FFF2-40B4-BE49-F238E27FC236}">
              <a16:creationId xmlns:a16="http://schemas.microsoft.com/office/drawing/2014/main" id="{00000000-0008-0000-0A00-000055000000}"/>
            </a:ext>
          </a:extLst>
        </xdr:cNvPr>
        <xdr:cNvCxnSpPr/>
      </xdr:nvCxnSpPr>
      <xdr:spPr>
        <a:xfrm rot="5400000">
          <a:off x="8649968" y="6544310"/>
          <a:ext cx="2735586" cy="1"/>
        </a:xfrm>
        <a:prstGeom prst="bentConnector3">
          <a:avLst>
            <a:gd name="adj1" fmla="val 50000"/>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495300</xdr:colOff>
      <xdr:row>8</xdr:row>
      <xdr:rowOff>190510</xdr:rowOff>
    </xdr:from>
    <xdr:to>
      <xdr:col>11</xdr:col>
      <xdr:colOff>165100</xdr:colOff>
      <xdr:row>10</xdr:row>
      <xdr:rowOff>152411</xdr:rowOff>
    </xdr:to>
    <xdr:sp macro="" textlink="">
      <xdr:nvSpPr>
        <xdr:cNvPr id="86" name="Text Box 1096">
          <a:extLst>
            <a:ext uri="{FF2B5EF4-FFF2-40B4-BE49-F238E27FC236}">
              <a16:creationId xmlns:a16="http://schemas.microsoft.com/office/drawing/2014/main" id="{00000000-0008-0000-0A00-000056000000}"/>
            </a:ext>
          </a:extLst>
        </xdr:cNvPr>
        <xdr:cNvSpPr txBox="1">
          <a:spLocks noChangeArrowheads="1"/>
        </xdr:cNvSpPr>
      </xdr:nvSpPr>
      <xdr:spPr bwMode="auto">
        <a:xfrm rot="5400000">
          <a:off x="6830059" y="2268231"/>
          <a:ext cx="457201" cy="1498600"/>
        </a:xfrm>
        <a:prstGeom prst="rect">
          <a:avLst/>
        </a:prstGeom>
        <a:noFill/>
        <a:ln w="9525">
          <a:noFill/>
          <a:miter lim="800000"/>
          <a:headEnd/>
          <a:tailEnd/>
        </a:ln>
      </xdr:spPr>
      <xdr:txBody>
        <a:bodyPr wrap="square" lIns="18288" tIns="18288" rIns="18288" bIns="0" anchor="t" upright="1">
          <a:noAutofit/>
        </a:bodyPr>
        <a:lstStyle/>
        <a:p>
          <a:pPr algn="ctr" rtl="0">
            <a:defRPr sz="1000"/>
          </a:pPr>
          <a:r>
            <a:rPr lang="en-US" sz="1800" b="1" i="0" strike="noStrike" baseline="0">
              <a:solidFill>
                <a:srgbClr val="000000"/>
              </a:solidFill>
              <a:latin typeface="Arial Narrow" pitchFamily="34" charset="0"/>
            </a:rPr>
            <a:t>Actiflo 1</a:t>
          </a:r>
          <a:endParaRPr lang="en-US" sz="1800" b="1" i="0" strike="noStrike">
            <a:solidFill>
              <a:srgbClr val="000000"/>
            </a:solidFill>
            <a:latin typeface="Arial Narrow" pitchFamily="34" charset="0"/>
          </a:endParaRPr>
        </a:p>
      </xdr:txBody>
    </xdr:sp>
    <xdr:clientData/>
  </xdr:twoCellAnchor>
  <xdr:twoCellAnchor>
    <xdr:from>
      <xdr:col>13</xdr:col>
      <xdr:colOff>457202</xdr:colOff>
      <xdr:row>7</xdr:row>
      <xdr:rowOff>152411</xdr:rowOff>
    </xdr:from>
    <xdr:to>
      <xdr:col>16</xdr:col>
      <xdr:colOff>127002</xdr:colOff>
      <xdr:row>9</xdr:row>
      <xdr:rowOff>152412</xdr:rowOff>
    </xdr:to>
    <xdr:sp macro="" textlink="">
      <xdr:nvSpPr>
        <xdr:cNvPr id="87" name="Text Box 1096">
          <a:extLst>
            <a:ext uri="{FF2B5EF4-FFF2-40B4-BE49-F238E27FC236}">
              <a16:creationId xmlns:a16="http://schemas.microsoft.com/office/drawing/2014/main" id="{00000000-0008-0000-0A00-000057000000}"/>
            </a:ext>
          </a:extLst>
        </xdr:cNvPr>
        <xdr:cNvSpPr txBox="1">
          <a:spLocks noChangeArrowheads="1"/>
        </xdr:cNvSpPr>
      </xdr:nvSpPr>
      <xdr:spPr bwMode="auto">
        <a:xfrm rot="5400000">
          <a:off x="9999981" y="1902472"/>
          <a:ext cx="457201" cy="1696720"/>
        </a:xfrm>
        <a:prstGeom prst="rect">
          <a:avLst/>
        </a:prstGeom>
        <a:noFill/>
        <a:ln w="9525">
          <a:noFill/>
          <a:miter lim="800000"/>
          <a:headEnd/>
          <a:tailEnd/>
        </a:ln>
      </xdr:spPr>
      <xdr:txBody>
        <a:bodyPr wrap="square" lIns="18288" tIns="18288" rIns="18288" bIns="0" anchor="t" upright="1">
          <a:noAutofit/>
        </a:bodyPr>
        <a:lstStyle/>
        <a:p>
          <a:pPr algn="ctr" rtl="0">
            <a:defRPr sz="1000"/>
          </a:pPr>
          <a:r>
            <a:rPr lang="en-US" sz="1800" b="1" i="0" strike="noStrike" baseline="0">
              <a:solidFill>
                <a:srgbClr val="000000"/>
              </a:solidFill>
              <a:latin typeface="Arial Narrow" pitchFamily="34" charset="0"/>
            </a:rPr>
            <a:t>MBBR</a:t>
          </a:r>
          <a:endParaRPr lang="en-US" sz="1800" b="1" i="0" strike="noStrike">
            <a:solidFill>
              <a:srgbClr val="000000"/>
            </a:solidFill>
            <a:latin typeface="Arial Narrow" pitchFamily="34" charset="0"/>
          </a:endParaRPr>
        </a:p>
      </xdr:txBody>
    </xdr:sp>
    <xdr:clientData/>
  </xdr:twoCellAnchor>
  <xdr:twoCellAnchor>
    <xdr:from>
      <xdr:col>18</xdr:col>
      <xdr:colOff>508002</xdr:colOff>
      <xdr:row>9</xdr:row>
      <xdr:rowOff>10</xdr:rowOff>
    </xdr:from>
    <xdr:to>
      <xdr:col>21</xdr:col>
      <xdr:colOff>177802</xdr:colOff>
      <xdr:row>10</xdr:row>
      <xdr:rowOff>190511</xdr:rowOff>
    </xdr:to>
    <xdr:sp macro="" textlink="">
      <xdr:nvSpPr>
        <xdr:cNvPr id="88" name="Text Box 1096">
          <a:extLst>
            <a:ext uri="{FF2B5EF4-FFF2-40B4-BE49-F238E27FC236}">
              <a16:creationId xmlns:a16="http://schemas.microsoft.com/office/drawing/2014/main" id="{00000000-0008-0000-0A00-000058000000}"/>
            </a:ext>
          </a:extLst>
        </xdr:cNvPr>
        <xdr:cNvSpPr txBox="1">
          <a:spLocks noChangeArrowheads="1"/>
        </xdr:cNvSpPr>
      </xdr:nvSpPr>
      <xdr:spPr bwMode="auto">
        <a:xfrm rot="5400000">
          <a:off x="13335001" y="2306331"/>
          <a:ext cx="457201" cy="1498600"/>
        </a:xfrm>
        <a:prstGeom prst="rect">
          <a:avLst/>
        </a:prstGeom>
        <a:noFill/>
        <a:ln w="9525">
          <a:noFill/>
          <a:miter lim="800000"/>
          <a:headEnd/>
          <a:tailEnd/>
        </a:ln>
      </xdr:spPr>
      <xdr:txBody>
        <a:bodyPr wrap="square" lIns="18288" tIns="18288" rIns="18288" bIns="0" anchor="t" upright="1">
          <a:noAutofit/>
        </a:bodyPr>
        <a:lstStyle/>
        <a:p>
          <a:pPr algn="ctr" rtl="0">
            <a:defRPr sz="1000"/>
          </a:pPr>
          <a:r>
            <a:rPr lang="en-US" sz="1800" b="1" i="0" strike="noStrike" baseline="0">
              <a:solidFill>
                <a:srgbClr val="000000"/>
              </a:solidFill>
              <a:latin typeface="Arial Narrow" pitchFamily="34" charset="0"/>
            </a:rPr>
            <a:t>Actiflo 2</a:t>
          </a:r>
          <a:endParaRPr lang="en-US" sz="1800" b="1" i="0" strike="noStrike">
            <a:solidFill>
              <a:srgbClr val="000000"/>
            </a:solidFill>
            <a:latin typeface="Arial Narrow" pitchFamily="34" charset="0"/>
          </a:endParaRPr>
        </a:p>
      </xdr:txBody>
    </xdr:sp>
    <xdr:clientData/>
  </xdr:twoCellAnchor>
  <xdr:twoCellAnchor>
    <xdr:from>
      <xdr:col>5</xdr:col>
      <xdr:colOff>708026</xdr:colOff>
      <xdr:row>17</xdr:row>
      <xdr:rowOff>113256</xdr:rowOff>
    </xdr:from>
    <xdr:to>
      <xdr:col>14</xdr:col>
      <xdr:colOff>118746</xdr:colOff>
      <xdr:row>30</xdr:row>
      <xdr:rowOff>95476</xdr:rowOff>
    </xdr:to>
    <xdr:cxnSp macro="">
      <xdr:nvCxnSpPr>
        <xdr:cNvPr id="89" name="Shape 166">
          <a:extLst>
            <a:ext uri="{FF2B5EF4-FFF2-40B4-BE49-F238E27FC236}">
              <a16:creationId xmlns:a16="http://schemas.microsoft.com/office/drawing/2014/main" id="{00000000-0008-0000-0A00-000059000000}"/>
            </a:ext>
          </a:extLst>
        </xdr:cNvPr>
        <xdr:cNvCxnSpPr/>
      </xdr:nvCxnSpPr>
      <xdr:spPr>
        <a:xfrm rot="16200000" flipH="1">
          <a:off x="5299076" y="3980406"/>
          <a:ext cx="3512820" cy="5303520"/>
        </a:xfrm>
        <a:prstGeom prst="bentConnector2">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50800</xdr:colOff>
      <xdr:row>17</xdr:row>
      <xdr:rowOff>50799</xdr:rowOff>
    </xdr:from>
    <xdr:to>
      <xdr:col>18</xdr:col>
      <xdr:colOff>50801</xdr:colOff>
      <xdr:row>28</xdr:row>
      <xdr:rowOff>33019</xdr:rowOff>
    </xdr:to>
    <xdr:cxnSp macro="">
      <xdr:nvCxnSpPr>
        <xdr:cNvPr id="90" name="Shape 166">
          <a:extLst>
            <a:ext uri="{FF2B5EF4-FFF2-40B4-BE49-F238E27FC236}">
              <a16:creationId xmlns:a16="http://schemas.microsoft.com/office/drawing/2014/main" id="{00000000-0008-0000-0A00-00005A000000}"/>
            </a:ext>
          </a:extLst>
        </xdr:cNvPr>
        <xdr:cNvCxnSpPr/>
      </xdr:nvCxnSpPr>
      <xdr:spPr>
        <a:xfrm rot="5400000">
          <a:off x="10819131" y="6343648"/>
          <a:ext cx="3075940" cy="1"/>
        </a:xfrm>
        <a:prstGeom prst="bentConnector3">
          <a:avLst>
            <a:gd name="adj1" fmla="val 50000"/>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495320</xdr:colOff>
      <xdr:row>18</xdr:row>
      <xdr:rowOff>88902</xdr:rowOff>
    </xdr:from>
    <xdr:to>
      <xdr:col>36</xdr:col>
      <xdr:colOff>265916</xdr:colOff>
      <xdr:row>27</xdr:row>
      <xdr:rowOff>177803</xdr:rowOff>
    </xdr:to>
    <xdr:grpSp>
      <xdr:nvGrpSpPr>
        <xdr:cNvPr id="91" name="Group 1045">
          <a:extLst>
            <a:ext uri="{FF2B5EF4-FFF2-40B4-BE49-F238E27FC236}">
              <a16:creationId xmlns:a16="http://schemas.microsoft.com/office/drawing/2014/main" id="{00000000-0008-0000-0A00-00005B000000}"/>
            </a:ext>
          </a:extLst>
        </xdr:cNvPr>
        <xdr:cNvGrpSpPr>
          <a:grpSpLocks/>
        </xdr:cNvGrpSpPr>
      </xdr:nvGrpSpPr>
      <xdr:grpSpPr bwMode="auto">
        <a:xfrm rot="5400000">
          <a:off x="21352400" y="5861001"/>
          <a:ext cx="2715079" cy="1621167"/>
          <a:chOff x="2321" y="811"/>
          <a:chExt cx="306" cy="160"/>
        </a:xfrm>
      </xdr:grpSpPr>
      <xdr:sp macro="" textlink="">
        <xdr:nvSpPr>
          <xdr:cNvPr id="92" name="Rectangle 1047">
            <a:extLst>
              <a:ext uri="{FF2B5EF4-FFF2-40B4-BE49-F238E27FC236}">
                <a16:creationId xmlns:a16="http://schemas.microsoft.com/office/drawing/2014/main" id="{00000000-0008-0000-0A00-00005C000000}"/>
              </a:ext>
            </a:extLst>
          </xdr:cNvPr>
          <xdr:cNvSpPr>
            <a:spLocks noChangeAspect="1" noChangeArrowheads="1"/>
          </xdr:cNvSpPr>
        </xdr:nvSpPr>
        <xdr:spPr bwMode="auto">
          <a:xfrm rot="16200000">
            <a:off x="2280" y="883"/>
            <a:ext cx="126" cy="27"/>
          </a:xfrm>
          <a:prstGeom prst="rect">
            <a:avLst/>
          </a:prstGeom>
          <a:gradFill rotWithShape="0">
            <a:gsLst>
              <a:gs pos="0">
                <a:schemeClr val="tx2">
                  <a:lumMod val="20000"/>
                  <a:lumOff val="80000"/>
                </a:schemeClr>
              </a:gs>
              <a:gs pos="50000">
                <a:srgbClr val="00B0F0"/>
              </a:gs>
              <a:gs pos="100000">
                <a:schemeClr val="tx2">
                  <a:lumMod val="20000"/>
                  <a:lumOff val="80000"/>
                </a:schemeClr>
              </a:gs>
            </a:gsLst>
            <a:lin ang="5400000" scaled="1"/>
          </a:gradFill>
          <a:ln w="9525">
            <a:solidFill>
              <a:srgbClr val="000000"/>
            </a:solidFill>
            <a:miter lim="800000"/>
            <a:headEnd/>
            <a:tailEnd/>
          </a:ln>
        </xdr:spPr>
      </xdr:sp>
      <xdr:sp macro="" textlink="">
        <xdr:nvSpPr>
          <xdr:cNvPr id="93" name="Rectangle 1048">
            <a:extLst>
              <a:ext uri="{FF2B5EF4-FFF2-40B4-BE49-F238E27FC236}">
                <a16:creationId xmlns:a16="http://schemas.microsoft.com/office/drawing/2014/main" id="{00000000-0008-0000-0A00-00005D000000}"/>
              </a:ext>
            </a:extLst>
          </xdr:cNvPr>
          <xdr:cNvSpPr>
            <a:spLocks noChangeAspect="1" noChangeArrowheads="1"/>
          </xdr:cNvSpPr>
        </xdr:nvSpPr>
        <xdr:spPr bwMode="auto">
          <a:xfrm rot="16200000">
            <a:off x="2339" y="938"/>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94" name="Rectangle 1049">
            <a:extLst>
              <a:ext uri="{FF2B5EF4-FFF2-40B4-BE49-F238E27FC236}">
                <a16:creationId xmlns:a16="http://schemas.microsoft.com/office/drawing/2014/main" id="{00000000-0008-0000-0A00-00005E000000}"/>
              </a:ext>
            </a:extLst>
          </xdr:cNvPr>
          <xdr:cNvSpPr>
            <a:spLocks noChangeAspect="1" noChangeArrowheads="1"/>
          </xdr:cNvSpPr>
        </xdr:nvSpPr>
        <xdr:spPr bwMode="auto">
          <a:xfrm rot="16200000">
            <a:off x="2338" y="819"/>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95" name="Rectangle 1050">
            <a:extLst>
              <a:ext uri="{FF2B5EF4-FFF2-40B4-BE49-F238E27FC236}">
                <a16:creationId xmlns:a16="http://schemas.microsoft.com/office/drawing/2014/main" id="{00000000-0008-0000-0A00-00005F000000}"/>
              </a:ext>
            </a:extLst>
          </xdr:cNvPr>
          <xdr:cNvSpPr>
            <a:spLocks noChangeAspect="1" noChangeArrowheads="1"/>
          </xdr:cNvSpPr>
        </xdr:nvSpPr>
        <xdr:spPr bwMode="auto">
          <a:xfrm rot="16200000">
            <a:off x="2326" y="884"/>
            <a:ext cx="126" cy="26"/>
          </a:xfrm>
          <a:prstGeom prst="rect">
            <a:avLst/>
          </a:prstGeom>
          <a:gradFill rotWithShape="0">
            <a:gsLst>
              <a:gs pos="0">
                <a:schemeClr val="tx2">
                  <a:lumMod val="20000"/>
                  <a:lumOff val="80000"/>
                </a:schemeClr>
              </a:gs>
              <a:gs pos="50000">
                <a:srgbClr val="00B0F0"/>
              </a:gs>
              <a:gs pos="100000">
                <a:schemeClr val="tx2">
                  <a:lumMod val="20000"/>
                  <a:lumOff val="80000"/>
                </a:schemeClr>
              </a:gs>
            </a:gsLst>
            <a:lin ang="5400000" scaled="1"/>
          </a:gradFill>
          <a:ln w="9525">
            <a:solidFill>
              <a:srgbClr val="000000"/>
            </a:solidFill>
            <a:miter lim="800000"/>
            <a:headEnd/>
            <a:tailEnd/>
          </a:ln>
        </xdr:spPr>
      </xdr:sp>
      <xdr:sp macro="" textlink="">
        <xdr:nvSpPr>
          <xdr:cNvPr id="96" name="Rectangle 1051">
            <a:extLst>
              <a:ext uri="{FF2B5EF4-FFF2-40B4-BE49-F238E27FC236}">
                <a16:creationId xmlns:a16="http://schemas.microsoft.com/office/drawing/2014/main" id="{00000000-0008-0000-0A00-000060000000}"/>
              </a:ext>
            </a:extLst>
          </xdr:cNvPr>
          <xdr:cNvSpPr>
            <a:spLocks noChangeAspect="1" noChangeArrowheads="1"/>
          </xdr:cNvSpPr>
        </xdr:nvSpPr>
        <xdr:spPr bwMode="auto">
          <a:xfrm rot="16200000">
            <a:off x="2386" y="938"/>
            <a:ext cx="8" cy="35"/>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97" name="Rectangle 1052">
            <a:extLst>
              <a:ext uri="{FF2B5EF4-FFF2-40B4-BE49-F238E27FC236}">
                <a16:creationId xmlns:a16="http://schemas.microsoft.com/office/drawing/2014/main" id="{00000000-0008-0000-0A00-000061000000}"/>
              </a:ext>
            </a:extLst>
          </xdr:cNvPr>
          <xdr:cNvSpPr>
            <a:spLocks noChangeAspect="1" noChangeArrowheads="1"/>
          </xdr:cNvSpPr>
        </xdr:nvSpPr>
        <xdr:spPr bwMode="auto">
          <a:xfrm rot="16200000">
            <a:off x="2385" y="819"/>
            <a:ext cx="8" cy="35"/>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98" name="Rectangle 1053">
            <a:extLst>
              <a:ext uri="{FF2B5EF4-FFF2-40B4-BE49-F238E27FC236}">
                <a16:creationId xmlns:a16="http://schemas.microsoft.com/office/drawing/2014/main" id="{00000000-0008-0000-0A00-000062000000}"/>
              </a:ext>
            </a:extLst>
          </xdr:cNvPr>
          <xdr:cNvSpPr>
            <a:spLocks noChangeAspect="1" noChangeArrowheads="1"/>
          </xdr:cNvSpPr>
        </xdr:nvSpPr>
        <xdr:spPr bwMode="auto">
          <a:xfrm rot="16200000">
            <a:off x="2371" y="883"/>
            <a:ext cx="126" cy="27"/>
          </a:xfrm>
          <a:prstGeom prst="rect">
            <a:avLst/>
          </a:prstGeom>
          <a:gradFill rotWithShape="0">
            <a:gsLst>
              <a:gs pos="0">
                <a:schemeClr val="tx2">
                  <a:lumMod val="20000"/>
                  <a:lumOff val="80000"/>
                </a:schemeClr>
              </a:gs>
              <a:gs pos="50000">
                <a:srgbClr val="00B0F0"/>
              </a:gs>
              <a:gs pos="100000">
                <a:schemeClr val="tx2">
                  <a:lumMod val="20000"/>
                  <a:lumOff val="80000"/>
                </a:schemeClr>
              </a:gs>
            </a:gsLst>
            <a:lin ang="5400000" scaled="1"/>
          </a:gradFill>
          <a:ln w="9525">
            <a:solidFill>
              <a:srgbClr val="000000"/>
            </a:solidFill>
            <a:miter lim="800000"/>
            <a:headEnd/>
            <a:tailEnd/>
          </a:ln>
        </xdr:spPr>
      </xdr:sp>
      <xdr:sp macro="" textlink="">
        <xdr:nvSpPr>
          <xdr:cNvPr id="99" name="Rectangle 1054">
            <a:extLst>
              <a:ext uri="{FF2B5EF4-FFF2-40B4-BE49-F238E27FC236}">
                <a16:creationId xmlns:a16="http://schemas.microsoft.com/office/drawing/2014/main" id="{00000000-0008-0000-0A00-000063000000}"/>
              </a:ext>
            </a:extLst>
          </xdr:cNvPr>
          <xdr:cNvSpPr>
            <a:spLocks noChangeAspect="1" noChangeArrowheads="1"/>
          </xdr:cNvSpPr>
        </xdr:nvSpPr>
        <xdr:spPr bwMode="auto">
          <a:xfrm rot="16200000">
            <a:off x="2430" y="938"/>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00" name="Rectangle 1055">
            <a:extLst>
              <a:ext uri="{FF2B5EF4-FFF2-40B4-BE49-F238E27FC236}">
                <a16:creationId xmlns:a16="http://schemas.microsoft.com/office/drawing/2014/main" id="{00000000-0008-0000-0A00-000064000000}"/>
              </a:ext>
            </a:extLst>
          </xdr:cNvPr>
          <xdr:cNvSpPr>
            <a:spLocks noChangeAspect="1" noChangeArrowheads="1"/>
          </xdr:cNvSpPr>
        </xdr:nvSpPr>
        <xdr:spPr bwMode="auto">
          <a:xfrm rot="16200000">
            <a:off x="2429" y="819"/>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01" name="Rectangle 1056">
            <a:extLst>
              <a:ext uri="{FF2B5EF4-FFF2-40B4-BE49-F238E27FC236}">
                <a16:creationId xmlns:a16="http://schemas.microsoft.com/office/drawing/2014/main" id="{00000000-0008-0000-0A00-000065000000}"/>
              </a:ext>
            </a:extLst>
          </xdr:cNvPr>
          <xdr:cNvSpPr>
            <a:spLocks noChangeAspect="1" noChangeArrowheads="1"/>
          </xdr:cNvSpPr>
        </xdr:nvSpPr>
        <xdr:spPr bwMode="auto">
          <a:xfrm rot="16200000">
            <a:off x="2416" y="883"/>
            <a:ext cx="126" cy="27"/>
          </a:xfrm>
          <a:prstGeom prst="rect">
            <a:avLst/>
          </a:prstGeom>
          <a:gradFill rotWithShape="0">
            <a:gsLst>
              <a:gs pos="0">
                <a:schemeClr val="tx2">
                  <a:lumMod val="20000"/>
                  <a:lumOff val="80000"/>
                </a:schemeClr>
              </a:gs>
              <a:gs pos="50000">
                <a:srgbClr val="00B0F0"/>
              </a:gs>
              <a:gs pos="100000">
                <a:schemeClr val="tx2">
                  <a:lumMod val="20000"/>
                  <a:lumOff val="80000"/>
                </a:schemeClr>
              </a:gs>
            </a:gsLst>
            <a:lin ang="5400000" scaled="1"/>
          </a:gradFill>
          <a:ln w="9525">
            <a:solidFill>
              <a:srgbClr val="000000"/>
            </a:solidFill>
            <a:miter lim="800000"/>
            <a:headEnd/>
            <a:tailEnd/>
          </a:ln>
        </xdr:spPr>
      </xdr:sp>
      <xdr:sp macro="" textlink="">
        <xdr:nvSpPr>
          <xdr:cNvPr id="102" name="Rectangle 1057">
            <a:extLst>
              <a:ext uri="{FF2B5EF4-FFF2-40B4-BE49-F238E27FC236}">
                <a16:creationId xmlns:a16="http://schemas.microsoft.com/office/drawing/2014/main" id="{00000000-0008-0000-0A00-000066000000}"/>
              </a:ext>
            </a:extLst>
          </xdr:cNvPr>
          <xdr:cNvSpPr>
            <a:spLocks noChangeAspect="1" noChangeArrowheads="1"/>
          </xdr:cNvSpPr>
        </xdr:nvSpPr>
        <xdr:spPr bwMode="auto">
          <a:xfrm rot="16200000">
            <a:off x="2475" y="938"/>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03" name="Rectangle 1058">
            <a:extLst>
              <a:ext uri="{FF2B5EF4-FFF2-40B4-BE49-F238E27FC236}">
                <a16:creationId xmlns:a16="http://schemas.microsoft.com/office/drawing/2014/main" id="{00000000-0008-0000-0A00-000067000000}"/>
              </a:ext>
            </a:extLst>
          </xdr:cNvPr>
          <xdr:cNvSpPr>
            <a:spLocks noChangeAspect="1" noChangeArrowheads="1"/>
          </xdr:cNvSpPr>
        </xdr:nvSpPr>
        <xdr:spPr bwMode="auto">
          <a:xfrm rot="16200000">
            <a:off x="2474" y="819"/>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04" name="Rectangle 1059">
            <a:extLst>
              <a:ext uri="{FF2B5EF4-FFF2-40B4-BE49-F238E27FC236}">
                <a16:creationId xmlns:a16="http://schemas.microsoft.com/office/drawing/2014/main" id="{00000000-0008-0000-0A00-000068000000}"/>
              </a:ext>
            </a:extLst>
          </xdr:cNvPr>
          <xdr:cNvSpPr>
            <a:spLocks noChangeAspect="1" noChangeArrowheads="1"/>
          </xdr:cNvSpPr>
        </xdr:nvSpPr>
        <xdr:spPr bwMode="auto">
          <a:xfrm rot="16200000">
            <a:off x="2462" y="884"/>
            <a:ext cx="126" cy="26"/>
          </a:xfrm>
          <a:prstGeom prst="rect">
            <a:avLst/>
          </a:prstGeom>
          <a:gradFill rotWithShape="0">
            <a:gsLst>
              <a:gs pos="0">
                <a:schemeClr val="tx2">
                  <a:lumMod val="20000"/>
                  <a:lumOff val="80000"/>
                </a:schemeClr>
              </a:gs>
              <a:gs pos="50000">
                <a:srgbClr val="00B0F0"/>
              </a:gs>
              <a:gs pos="100000">
                <a:schemeClr val="tx2">
                  <a:lumMod val="20000"/>
                  <a:lumOff val="80000"/>
                </a:schemeClr>
              </a:gs>
            </a:gsLst>
            <a:lin ang="5400000" scaled="1"/>
          </a:gradFill>
          <a:ln w="9525">
            <a:solidFill>
              <a:srgbClr val="000000"/>
            </a:solidFill>
            <a:miter lim="800000"/>
            <a:headEnd/>
            <a:tailEnd/>
          </a:ln>
        </xdr:spPr>
      </xdr:sp>
      <xdr:sp macro="" textlink="">
        <xdr:nvSpPr>
          <xdr:cNvPr id="105" name="Rectangle 1060">
            <a:extLst>
              <a:ext uri="{FF2B5EF4-FFF2-40B4-BE49-F238E27FC236}">
                <a16:creationId xmlns:a16="http://schemas.microsoft.com/office/drawing/2014/main" id="{00000000-0008-0000-0A00-000069000000}"/>
              </a:ext>
            </a:extLst>
          </xdr:cNvPr>
          <xdr:cNvSpPr>
            <a:spLocks noChangeAspect="1" noChangeArrowheads="1"/>
          </xdr:cNvSpPr>
        </xdr:nvSpPr>
        <xdr:spPr bwMode="auto">
          <a:xfrm rot="16200000">
            <a:off x="2522" y="938"/>
            <a:ext cx="8" cy="35"/>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06" name="Rectangle 1061">
            <a:extLst>
              <a:ext uri="{FF2B5EF4-FFF2-40B4-BE49-F238E27FC236}">
                <a16:creationId xmlns:a16="http://schemas.microsoft.com/office/drawing/2014/main" id="{00000000-0008-0000-0A00-00006A000000}"/>
              </a:ext>
            </a:extLst>
          </xdr:cNvPr>
          <xdr:cNvSpPr>
            <a:spLocks noChangeAspect="1" noChangeArrowheads="1"/>
          </xdr:cNvSpPr>
        </xdr:nvSpPr>
        <xdr:spPr bwMode="auto">
          <a:xfrm rot="16200000">
            <a:off x="2521" y="819"/>
            <a:ext cx="8" cy="35"/>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07" name="Rectangle 1062">
            <a:extLst>
              <a:ext uri="{FF2B5EF4-FFF2-40B4-BE49-F238E27FC236}">
                <a16:creationId xmlns:a16="http://schemas.microsoft.com/office/drawing/2014/main" id="{00000000-0008-0000-0A00-00006B000000}"/>
              </a:ext>
            </a:extLst>
          </xdr:cNvPr>
          <xdr:cNvSpPr>
            <a:spLocks noChangeAspect="1" noChangeArrowheads="1"/>
          </xdr:cNvSpPr>
        </xdr:nvSpPr>
        <xdr:spPr bwMode="auto">
          <a:xfrm rot="16200000">
            <a:off x="2507" y="883"/>
            <a:ext cx="126" cy="27"/>
          </a:xfrm>
          <a:prstGeom prst="rect">
            <a:avLst/>
          </a:prstGeom>
          <a:gradFill rotWithShape="0">
            <a:gsLst>
              <a:gs pos="0">
                <a:schemeClr val="tx2">
                  <a:lumMod val="20000"/>
                  <a:lumOff val="80000"/>
                </a:schemeClr>
              </a:gs>
              <a:gs pos="50000">
                <a:srgbClr val="00B0F0"/>
              </a:gs>
              <a:gs pos="100000">
                <a:schemeClr val="tx2">
                  <a:lumMod val="20000"/>
                  <a:lumOff val="80000"/>
                </a:schemeClr>
              </a:gs>
            </a:gsLst>
            <a:lin ang="5400000" scaled="1"/>
          </a:gradFill>
          <a:ln w="9525">
            <a:solidFill>
              <a:srgbClr val="000000"/>
            </a:solidFill>
            <a:miter lim="800000"/>
            <a:headEnd/>
            <a:tailEnd/>
          </a:ln>
        </xdr:spPr>
      </xdr:sp>
      <xdr:sp macro="" textlink="">
        <xdr:nvSpPr>
          <xdr:cNvPr id="108" name="Rectangle 1063">
            <a:extLst>
              <a:ext uri="{FF2B5EF4-FFF2-40B4-BE49-F238E27FC236}">
                <a16:creationId xmlns:a16="http://schemas.microsoft.com/office/drawing/2014/main" id="{00000000-0008-0000-0A00-00006C000000}"/>
              </a:ext>
            </a:extLst>
          </xdr:cNvPr>
          <xdr:cNvSpPr>
            <a:spLocks noChangeAspect="1" noChangeArrowheads="1"/>
          </xdr:cNvSpPr>
        </xdr:nvSpPr>
        <xdr:spPr bwMode="auto">
          <a:xfrm rot="16200000">
            <a:off x="2566" y="938"/>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09" name="Rectangle 1064">
            <a:extLst>
              <a:ext uri="{FF2B5EF4-FFF2-40B4-BE49-F238E27FC236}">
                <a16:creationId xmlns:a16="http://schemas.microsoft.com/office/drawing/2014/main" id="{00000000-0008-0000-0A00-00006D000000}"/>
              </a:ext>
            </a:extLst>
          </xdr:cNvPr>
          <xdr:cNvSpPr>
            <a:spLocks noChangeAspect="1" noChangeArrowheads="1"/>
          </xdr:cNvSpPr>
        </xdr:nvSpPr>
        <xdr:spPr bwMode="auto">
          <a:xfrm rot="16200000">
            <a:off x="2565" y="819"/>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10" name="Text Box 1096">
            <a:extLst>
              <a:ext uri="{FF2B5EF4-FFF2-40B4-BE49-F238E27FC236}">
                <a16:creationId xmlns:a16="http://schemas.microsoft.com/office/drawing/2014/main" id="{00000000-0008-0000-0A00-00006E000000}"/>
              </a:ext>
            </a:extLst>
          </xdr:cNvPr>
          <xdr:cNvSpPr txBox="1">
            <a:spLocks noChangeArrowheads="1"/>
          </xdr:cNvSpPr>
        </xdr:nvSpPr>
        <xdr:spPr bwMode="auto">
          <a:xfrm>
            <a:off x="2590" y="839"/>
            <a:ext cx="37" cy="125"/>
          </a:xfrm>
          <a:prstGeom prst="rect">
            <a:avLst/>
          </a:prstGeom>
          <a:noFill/>
          <a:ln w="9525">
            <a:noFill/>
            <a:miter lim="800000"/>
            <a:headEnd/>
            <a:tailEnd/>
          </a:ln>
        </xdr:spPr>
        <xdr:txBody>
          <a:bodyPr wrap="square" lIns="18288" tIns="18288" rIns="18288" bIns="0" anchor="t" upright="1">
            <a:noAutofit/>
          </a:bodyPr>
          <a:lstStyle/>
          <a:p>
            <a:pPr algn="ctr" rtl="0">
              <a:defRPr sz="1000"/>
            </a:pPr>
            <a:r>
              <a:rPr lang="en-US" sz="1800" b="1" i="0" strike="noStrike">
                <a:solidFill>
                  <a:srgbClr val="000000"/>
                </a:solidFill>
                <a:latin typeface="Arial Narrow" pitchFamily="34" charset="0"/>
              </a:rPr>
              <a:t>RO 2</a:t>
            </a:r>
          </a:p>
        </xdr:txBody>
      </xdr:sp>
      <xdr:sp macro="" textlink="">
        <xdr:nvSpPr>
          <xdr:cNvPr id="111" name="Rectangle 1097">
            <a:extLst>
              <a:ext uri="{FF2B5EF4-FFF2-40B4-BE49-F238E27FC236}">
                <a16:creationId xmlns:a16="http://schemas.microsoft.com/office/drawing/2014/main" id="{00000000-0008-0000-0A00-00006F000000}"/>
              </a:ext>
            </a:extLst>
          </xdr:cNvPr>
          <xdr:cNvSpPr>
            <a:spLocks noChangeArrowheads="1"/>
          </xdr:cNvSpPr>
        </xdr:nvSpPr>
        <xdr:spPr bwMode="auto">
          <a:xfrm>
            <a:off x="2321" y="821"/>
            <a:ext cx="268" cy="8"/>
          </a:xfrm>
          <a:prstGeom prst="rect">
            <a:avLst/>
          </a:prstGeom>
          <a:solidFill>
            <a:schemeClr val="bg1">
              <a:lumMod val="50000"/>
            </a:schemeClr>
          </a:solidFill>
          <a:ln w="9525">
            <a:solidFill>
              <a:srgbClr val="000000"/>
            </a:solidFill>
            <a:miter lim="800000"/>
            <a:headEnd/>
            <a:tailEnd/>
          </a:ln>
        </xdr:spPr>
      </xdr:sp>
      <xdr:sp macro="" textlink="">
        <xdr:nvSpPr>
          <xdr:cNvPr id="112" name="Line 1098">
            <a:extLst>
              <a:ext uri="{FF2B5EF4-FFF2-40B4-BE49-F238E27FC236}">
                <a16:creationId xmlns:a16="http://schemas.microsoft.com/office/drawing/2014/main" id="{00000000-0008-0000-0A00-000070000000}"/>
              </a:ext>
            </a:extLst>
          </xdr:cNvPr>
          <xdr:cNvSpPr>
            <a:spLocks noChangeShapeType="1"/>
          </xdr:cNvSpPr>
        </xdr:nvSpPr>
        <xdr:spPr bwMode="auto">
          <a:xfrm flipV="1">
            <a:off x="2342" y="824"/>
            <a:ext cx="0" cy="142"/>
          </a:xfrm>
          <a:prstGeom prst="line">
            <a:avLst/>
          </a:prstGeom>
          <a:noFill/>
          <a:ln w="38100">
            <a:solidFill>
              <a:srgbClr val="0000FF"/>
            </a:solidFill>
            <a:round/>
            <a:headEnd/>
            <a:tailEnd/>
          </a:ln>
        </xdr:spPr>
      </xdr:sp>
      <xdr:sp macro="" textlink="">
        <xdr:nvSpPr>
          <xdr:cNvPr id="113" name="Line 1099">
            <a:extLst>
              <a:ext uri="{FF2B5EF4-FFF2-40B4-BE49-F238E27FC236}">
                <a16:creationId xmlns:a16="http://schemas.microsoft.com/office/drawing/2014/main" id="{00000000-0008-0000-0A00-000071000000}"/>
              </a:ext>
            </a:extLst>
          </xdr:cNvPr>
          <xdr:cNvSpPr>
            <a:spLocks noChangeShapeType="1"/>
          </xdr:cNvSpPr>
        </xdr:nvSpPr>
        <xdr:spPr bwMode="auto">
          <a:xfrm flipV="1">
            <a:off x="2479" y="823"/>
            <a:ext cx="0" cy="142"/>
          </a:xfrm>
          <a:prstGeom prst="line">
            <a:avLst/>
          </a:prstGeom>
          <a:noFill/>
          <a:ln w="38100">
            <a:solidFill>
              <a:srgbClr val="0000FF"/>
            </a:solidFill>
            <a:round/>
            <a:headEnd/>
            <a:tailEnd/>
          </a:ln>
        </xdr:spPr>
      </xdr:sp>
      <xdr:sp macro="" textlink="">
        <xdr:nvSpPr>
          <xdr:cNvPr id="114" name="Line 1100">
            <a:extLst>
              <a:ext uri="{FF2B5EF4-FFF2-40B4-BE49-F238E27FC236}">
                <a16:creationId xmlns:a16="http://schemas.microsoft.com/office/drawing/2014/main" id="{00000000-0008-0000-0A00-000072000000}"/>
              </a:ext>
            </a:extLst>
          </xdr:cNvPr>
          <xdr:cNvSpPr>
            <a:spLocks noChangeShapeType="1"/>
          </xdr:cNvSpPr>
        </xdr:nvSpPr>
        <xdr:spPr bwMode="auto">
          <a:xfrm flipV="1">
            <a:off x="2434" y="824"/>
            <a:ext cx="0" cy="142"/>
          </a:xfrm>
          <a:prstGeom prst="line">
            <a:avLst/>
          </a:prstGeom>
          <a:noFill/>
          <a:ln w="38100">
            <a:solidFill>
              <a:srgbClr val="0000FF"/>
            </a:solidFill>
            <a:round/>
            <a:headEnd/>
            <a:tailEnd/>
          </a:ln>
        </xdr:spPr>
      </xdr:sp>
      <xdr:sp macro="" textlink="">
        <xdr:nvSpPr>
          <xdr:cNvPr id="115" name="Line 1101">
            <a:extLst>
              <a:ext uri="{FF2B5EF4-FFF2-40B4-BE49-F238E27FC236}">
                <a16:creationId xmlns:a16="http://schemas.microsoft.com/office/drawing/2014/main" id="{00000000-0008-0000-0A00-000073000000}"/>
              </a:ext>
            </a:extLst>
          </xdr:cNvPr>
          <xdr:cNvSpPr>
            <a:spLocks noChangeShapeType="1"/>
          </xdr:cNvSpPr>
        </xdr:nvSpPr>
        <xdr:spPr bwMode="auto">
          <a:xfrm flipV="1">
            <a:off x="2388" y="824"/>
            <a:ext cx="0" cy="142"/>
          </a:xfrm>
          <a:prstGeom prst="line">
            <a:avLst/>
          </a:prstGeom>
          <a:noFill/>
          <a:ln w="38100">
            <a:solidFill>
              <a:srgbClr val="0000FF"/>
            </a:solidFill>
            <a:round/>
            <a:headEnd/>
            <a:tailEnd/>
          </a:ln>
        </xdr:spPr>
      </xdr:sp>
      <xdr:sp macro="" textlink="">
        <xdr:nvSpPr>
          <xdr:cNvPr id="116" name="Line 1102">
            <a:extLst>
              <a:ext uri="{FF2B5EF4-FFF2-40B4-BE49-F238E27FC236}">
                <a16:creationId xmlns:a16="http://schemas.microsoft.com/office/drawing/2014/main" id="{00000000-0008-0000-0A00-000074000000}"/>
              </a:ext>
            </a:extLst>
          </xdr:cNvPr>
          <xdr:cNvSpPr>
            <a:spLocks noChangeShapeType="1"/>
          </xdr:cNvSpPr>
        </xdr:nvSpPr>
        <xdr:spPr bwMode="auto">
          <a:xfrm flipV="1">
            <a:off x="2570" y="824"/>
            <a:ext cx="0" cy="142"/>
          </a:xfrm>
          <a:prstGeom prst="line">
            <a:avLst/>
          </a:prstGeom>
          <a:noFill/>
          <a:ln w="38100">
            <a:solidFill>
              <a:srgbClr val="0000FF"/>
            </a:solidFill>
            <a:round/>
            <a:headEnd/>
            <a:tailEnd/>
          </a:ln>
        </xdr:spPr>
      </xdr:sp>
      <xdr:sp macro="" textlink="">
        <xdr:nvSpPr>
          <xdr:cNvPr id="117" name="Line 1103">
            <a:extLst>
              <a:ext uri="{FF2B5EF4-FFF2-40B4-BE49-F238E27FC236}">
                <a16:creationId xmlns:a16="http://schemas.microsoft.com/office/drawing/2014/main" id="{00000000-0008-0000-0A00-000075000000}"/>
              </a:ext>
            </a:extLst>
          </xdr:cNvPr>
          <xdr:cNvSpPr>
            <a:spLocks noChangeShapeType="1"/>
          </xdr:cNvSpPr>
        </xdr:nvSpPr>
        <xdr:spPr bwMode="auto">
          <a:xfrm flipV="1">
            <a:off x="2525" y="811"/>
            <a:ext cx="0" cy="142"/>
          </a:xfrm>
          <a:prstGeom prst="line">
            <a:avLst/>
          </a:prstGeom>
          <a:noFill/>
          <a:ln w="38100">
            <a:solidFill>
              <a:srgbClr val="0000FF"/>
            </a:solidFill>
            <a:round/>
            <a:headEnd/>
            <a:tailEnd/>
          </a:ln>
        </xdr:spPr>
      </xdr:sp>
      <xdr:sp macro="" textlink="">
        <xdr:nvSpPr>
          <xdr:cNvPr id="118" name="Rectangle 1065">
            <a:extLst>
              <a:ext uri="{FF2B5EF4-FFF2-40B4-BE49-F238E27FC236}">
                <a16:creationId xmlns:a16="http://schemas.microsoft.com/office/drawing/2014/main" id="{00000000-0008-0000-0A00-000076000000}"/>
              </a:ext>
            </a:extLst>
          </xdr:cNvPr>
          <xdr:cNvSpPr>
            <a:spLocks noChangeArrowheads="1"/>
          </xdr:cNvSpPr>
        </xdr:nvSpPr>
        <xdr:spPr bwMode="auto">
          <a:xfrm>
            <a:off x="2322" y="963"/>
            <a:ext cx="265" cy="8"/>
          </a:xfrm>
          <a:prstGeom prst="rect">
            <a:avLst/>
          </a:prstGeom>
          <a:solidFill>
            <a:schemeClr val="bg1">
              <a:lumMod val="50000"/>
            </a:schemeClr>
          </a:solidFill>
          <a:ln w="9525">
            <a:solidFill>
              <a:srgbClr val="000000"/>
            </a:solidFill>
            <a:miter lim="800000"/>
            <a:headEnd/>
            <a:tailEnd/>
          </a:ln>
        </xdr:spPr>
      </xdr:sp>
    </xdr:grpSp>
    <xdr:clientData/>
  </xdr:twoCellAnchor>
  <xdr:twoCellAnchor>
    <xdr:from>
      <xdr:col>34</xdr:col>
      <xdr:colOff>513080</xdr:colOff>
      <xdr:row>6</xdr:row>
      <xdr:rowOff>97425</xdr:rowOff>
    </xdr:from>
    <xdr:to>
      <xdr:col>34</xdr:col>
      <xdr:colOff>513080</xdr:colOff>
      <xdr:row>18</xdr:row>
      <xdr:rowOff>127905</xdr:rowOff>
    </xdr:to>
    <xdr:cxnSp macro="">
      <xdr:nvCxnSpPr>
        <xdr:cNvPr id="119" name="Shape 166">
          <a:extLst>
            <a:ext uri="{FF2B5EF4-FFF2-40B4-BE49-F238E27FC236}">
              <a16:creationId xmlns:a16="http://schemas.microsoft.com/office/drawing/2014/main" id="{00000000-0008-0000-0A00-000077000000}"/>
            </a:ext>
          </a:extLst>
        </xdr:cNvPr>
        <xdr:cNvCxnSpPr/>
      </xdr:nvCxnSpPr>
      <xdr:spPr>
        <a:xfrm rot="10800000" flipV="1">
          <a:off x="22641560" y="2238645"/>
          <a:ext cx="0" cy="2926080"/>
        </a:xfrm>
        <a:prstGeom prst="bentConnector2">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205790</xdr:colOff>
      <xdr:row>14</xdr:row>
      <xdr:rowOff>5080</xdr:rowOff>
    </xdr:from>
    <xdr:to>
      <xdr:col>37</xdr:col>
      <xdr:colOff>12750</xdr:colOff>
      <xdr:row>20</xdr:row>
      <xdr:rowOff>0</xdr:rowOff>
    </xdr:to>
    <xdr:cxnSp macro="">
      <xdr:nvCxnSpPr>
        <xdr:cNvPr id="120" name="Shape 166">
          <a:extLst>
            <a:ext uri="{FF2B5EF4-FFF2-40B4-BE49-F238E27FC236}">
              <a16:creationId xmlns:a16="http://schemas.microsoft.com/office/drawing/2014/main" id="{00000000-0008-0000-0A00-000078000000}"/>
            </a:ext>
          </a:extLst>
        </xdr:cNvPr>
        <xdr:cNvCxnSpPr/>
      </xdr:nvCxnSpPr>
      <xdr:spPr>
        <a:xfrm flipV="1">
          <a:off x="23591570" y="4074160"/>
          <a:ext cx="370840" cy="1656080"/>
        </a:xfrm>
        <a:prstGeom prst="bentConnector2">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12700</xdr:colOff>
      <xdr:row>9</xdr:row>
      <xdr:rowOff>25400</xdr:rowOff>
    </xdr:from>
    <xdr:to>
      <xdr:col>40</xdr:col>
      <xdr:colOff>40520</xdr:colOff>
      <xdr:row>18</xdr:row>
      <xdr:rowOff>25573</xdr:rowOff>
    </xdr:to>
    <xdr:grpSp>
      <xdr:nvGrpSpPr>
        <xdr:cNvPr id="121" name="Group 215">
          <a:extLst>
            <a:ext uri="{FF2B5EF4-FFF2-40B4-BE49-F238E27FC236}">
              <a16:creationId xmlns:a16="http://schemas.microsoft.com/office/drawing/2014/main" id="{00000000-0008-0000-0A00-000079000000}"/>
            </a:ext>
          </a:extLst>
        </xdr:cNvPr>
        <xdr:cNvGrpSpPr>
          <a:grpSpLocks noChangeAspect="1"/>
        </xdr:cNvGrpSpPr>
      </xdr:nvGrpSpPr>
      <xdr:grpSpPr bwMode="auto">
        <a:xfrm>
          <a:off x="25049843" y="2937329"/>
          <a:ext cx="1129998" cy="2313387"/>
          <a:chOff x="1447" y="470"/>
          <a:chExt cx="163" cy="417"/>
        </a:xfrm>
      </xdr:grpSpPr>
      <xdr:sp macro="" textlink="">
        <xdr:nvSpPr>
          <xdr:cNvPr id="122" name="Oval 216">
            <a:extLst>
              <a:ext uri="{FF2B5EF4-FFF2-40B4-BE49-F238E27FC236}">
                <a16:creationId xmlns:a16="http://schemas.microsoft.com/office/drawing/2014/main" id="{00000000-0008-0000-0A00-00007A000000}"/>
              </a:ext>
            </a:extLst>
          </xdr:cNvPr>
          <xdr:cNvSpPr>
            <a:spLocks noChangeAspect="1" noChangeArrowheads="1"/>
          </xdr:cNvSpPr>
        </xdr:nvSpPr>
        <xdr:spPr bwMode="auto">
          <a:xfrm>
            <a:off x="1447" y="724"/>
            <a:ext cx="163" cy="163"/>
          </a:xfrm>
          <a:prstGeom prst="ellipse">
            <a:avLst/>
          </a:prstGeom>
          <a:solidFill>
            <a:srgbClr val="FFC000"/>
          </a:solidFill>
          <a:ln w="9525">
            <a:solidFill>
              <a:srgbClr val="000000"/>
            </a:solidFill>
            <a:round/>
            <a:headEnd/>
            <a:tailEnd/>
          </a:ln>
        </xdr:spPr>
      </xdr:sp>
      <xdr:sp macro="" textlink="">
        <xdr:nvSpPr>
          <xdr:cNvPr id="123" name="Oval 217">
            <a:extLst>
              <a:ext uri="{FF2B5EF4-FFF2-40B4-BE49-F238E27FC236}">
                <a16:creationId xmlns:a16="http://schemas.microsoft.com/office/drawing/2014/main" id="{00000000-0008-0000-0A00-00007B000000}"/>
              </a:ext>
            </a:extLst>
          </xdr:cNvPr>
          <xdr:cNvSpPr>
            <a:spLocks noChangeAspect="1" noChangeArrowheads="1"/>
          </xdr:cNvSpPr>
        </xdr:nvSpPr>
        <xdr:spPr bwMode="auto">
          <a:xfrm>
            <a:off x="1447" y="470"/>
            <a:ext cx="163" cy="163"/>
          </a:xfrm>
          <a:prstGeom prst="ellipse">
            <a:avLst/>
          </a:prstGeom>
          <a:solidFill>
            <a:srgbClr val="FFC000"/>
          </a:solidFill>
          <a:ln w="9525">
            <a:solidFill>
              <a:srgbClr val="000000"/>
            </a:solidFill>
            <a:round/>
            <a:headEnd/>
            <a:tailEnd/>
          </a:ln>
        </xdr:spPr>
      </xdr:sp>
      <xdr:sp macro="" textlink="">
        <xdr:nvSpPr>
          <xdr:cNvPr id="124" name="Rectangle 218">
            <a:extLst>
              <a:ext uri="{FF2B5EF4-FFF2-40B4-BE49-F238E27FC236}">
                <a16:creationId xmlns:a16="http://schemas.microsoft.com/office/drawing/2014/main" id="{00000000-0008-0000-0A00-00007C000000}"/>
              </a:ext>
            </a:extLst>
          </xdr:cNvPr>
          <xdr:cNvSpPr>
            <a:spLocks noChangeAspect="1" noChangeArrowheads="1"/>
          </xdr:cNvSpPr>
        </xdr:nvSpPr>
        <xdr:spPr bwMode="auto">
          <a:xfrm>
            <a:off x="1447" y="557"/>
            <a:ext cx="163" cy="261"/>
          </a:xfrm>
          <a:prstGeom prst="rect">
            <a:avLst/>
          </a:prstGeom>
          <a:solidFill>
            <a:srgbClr val="FFC000"/>
          </a:solidFill>
          <a:ln w="9525">
            <a:solidFill>
              <a:srgbClr val="000000"/>
            </a:solidFill>
            <a:miter lim="800000"/>
            <a:headEnd/>
            <a:tailEnd/>
          </a:ln>
        </xdr:spPr>
        <xdr:txBody>
          <a:bodyPr vertOverflow="clip" wrap="square" lIns="27432" tIns="18288" rIns="27432" bIns="0" anchor="t" upright="1"/>
          <a:lstStyle/>
          <a:p>
            <a:pPr algn="ctr" rtl="0">
              <a:defRPr sz="1000"/>
            </a:pPr>
            <a:endParaRPr lang="en-US" sz="1800" b="0" i="0" strike="noStrike">
              <a:solidFill>
                <a:srgbClr val="000000"/>
              </a:solidFill>
              <a:latin typeface="Arial"/>
              <a:cs typeface="Arial"/>
            </a:endParaRPr>
          </a:p>
        </xdr:txBody>
      </xdr:sp>
      <xdr:sp macro="" textlink="">
        <xdr:nvSpPr>
          <xdr:cNvPr id="125" name="Rectangle 219" descr="Wide upward diagonal">
            <a:extLst>
              <a:ext uri="{FF2B5EF4-FFF2-40B4-BE49-F238E27FC236}">
                <a16:creationId xmlns:a16="http://schemas.microsoft.com/office/drawing/2014/main" id="{00000000-0008-0000-0A00-00007D000000}"/>
              </a:ext>
            </a:extLst>
          </xdr:cNvPr>
          <xdr:cNvSpPr>
            <a:spLocks noChangeAspect="1" noChangeArrowheads="1"/>
          </xdr:cNvSpPr>
        </xdr:nvSpPr>
        <xdr:spPr bwMode="auto">
          <a:xfrm>
            <a:off x="1447" y="615"/>
            <a:ext cx="163" cy="150"/>
          </a:xfrm>
          <a:prstGeom prst="rect">
            <a:avLst/>
          </a:prstGeom>
          <a:pattFill prst="wdUpDiag">
            <a:fgClr>
              <a:srgbClr val="FFC000"/>
            </a:fgClr>
            <a:bgClr>
              <a:srgbClr val="FFFFFF"/>
            </a:bgClr>
          </a:pattFill>
          <a:ln w="9525">
            <a:solidFill>
              <a:srgbClr val="000000"/>
            </a:solidFill>
            <a:miter lim="800000"/>
            <a:headEnd/>
            <a:tailEnd/>
          </a:ln>
        </xdr:spPr>
      </xdr:sp>
      <xdr:sp macro="" textlink="">
        <xdr:nvSpPr>
          <xdr:cNvPr id="126" name="Rectangle 220">
            <a:extLst>
              <a:ext uri="{FF2B5EF4-FFF2-40B4-BE49-F238E27FC236}">
                <a16:creationId xmlns:a16="http://schemas.microsoft.com/office/drawing/2014/main" id="{00000000-0008-0000-0A00-00007E000000}"/>
              </a:ext>
            </a:extLst>
          </xdr:cNvPr>
          <xdr:cNvSpPr>
            <a:spLocks noChangeAspect="1" noChangeArrowheads="1"/>
          </xdr:cNvSpPr>
        </xdr:nvSpPr>
        <xdr:spPr bwMode="auto">
          <a:xfrm>
            <a:off x="1447" y="765"/>
            <a:ext cx="163" cy="22"/>
          </a:xfrm>
          <a:prstGeom prst="rect">
            <a:avLst/>
          </a:prstGeom>
          <a:solidFill>
            <a:srgbClr val="C0C0C0"/>
          </a:solidFill>
          <a:ln w="9525">
            <a:solidFill>
              <a:srgbClr val="000000"/>
            </a:solidFill>
            <a:miter lim="800000"/>
            <a:headEnd/>
            <a:tailEnd/>
          </a:ln>
        </xdr:spPr>
      </xdr:sp>
    </xdr:grpSp>
    <xdr:clientData/>
  </xdr:twoCellAnchor>
  <xdr:twoCellAnchor>
    <xdr:from>
      <xdr:col>40</xdr:col>
      <xdr:colOff>83820</xdr:colOff>
      <xdr:row>13</xdr:row>
      <xdr:rowOff>208280</xdr:rowOff>
    </xdr:from>
    <xdr:to>
      <xdr:col>41</xdr:col>
      <xdr:colOff>480060</xdr:colOff>
      <xdr:row>13</xdr:row>
      <xdr:rowOff>220980</xdr:rowOff>
    </xdr:to>
    <xdr:cxnSp macro="">
      <xdr:nvCxnSpPr>
        <xdr:cNvPr id="127" name="Shape 166">
          <a:extLst>
            <a:ext uri="{FF2B5EF4-FFF2-40B4-BE49-F238E27FC236}">
              <a16:creationId xmlns:a16="http://schemas.microsoft.com/office/drawing/2014/main" id="{00000000-0008-0000-0A00-00007F000000}"/>
            </a:ext>
          </a:extLst>
        </xdr:cNvPr>
        <xdr:cNvCxnSpPr/>
      </xdr:nvCxnSpPr>
      <xdr:spPr>
        <a:xfrm>
          <a:off x="26426160" y="4048760"/>
          <a:ext cx="1005840" cy="12700"/>
        </a:xfrm>
        <a:prstGeom prst="bentConnector3">
          <a:avLst>
            <a:gd name="adj1" fmla="val -859"/>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622299</xdr:colOff>
      <xdr:row>18</xdr:row>
      <xdr:rowOff>38101</xdr:rowOff>
    </xdr:from>
    <xdr:to>
      <xdr:col>39</xdr:col>
      <xdr:colOff>1125448</xdr:colOff>
      <xdr:row>19</xdr:row>
      <xdr:rowOff>127001</xdr:rowOff>
    </xdr:to>
    <xdr:sp macro="" textlink="">
      <xdr:nvSpPr>
        <xdr:cNvPr id="128" name="Text Box 1096">
          <a:extLst>
            <a:ext uri="{FF2B5EF4-FFF2-40B4-BE49-F238E27FC236}">
              <a16:creationId xmlns:a16="http://schemas.microsoft.com/office/drawing/2014/main" id="{00000000-0008-0000-0A00-000080000000}"/>
            </a:ext>
          </a:extLst>
        </xdr:cNvPr>
        <xdr:cNvSpPr txBox="1">
          <a:spLocks noChangeArrowheads="1"/>
        </xdr:cNvSpPr>
      </xdr:nvSpPr>
      <xdr:spPr bwMode="auto">
        <a:xfrm rot="5400000">
          <a:off x="25895414" y="5016386"/>
          <a:ext cx="386080" cy="503149"/>
        </a:xfrm>
        <a:prstGeom prst="rect">
          <a:avLst/>
        </a:prstGeom>
        <a:noFill/>
        <a:ln w="9525">
          <a:noFill/>
          <a:miter lim="800000"/>
          <a:headEnd/>
          <a:tailEnd/>
        </a:ln>
      </xdr:spPr>
      <xdr:txBody>
        <a:bodyPr wrap="square" lIns="18288" tIns="18288" rIns="18288" bIns="0" anchor="t" upright="1">
          <a:noAutofit/>
        </a:bodyPr>
        <a:lstStyle/>
        <a:p>
          <a:pPr algn="ctr" rtl="0">
            <a:defRPr sz="1000"/>
          </a:pPr>
          <a:r>
            <a:rPr lang="en-US" sz="1800" b="1" i="0" strike="noStrike">
              <a:solidFill>
                <a:srgbClr val="000000"/>
              </a:solidFill>
              <a:latin typeface="Arial Narrow" pitchFamily="34" charset="0"/>
            </a:rPr>
            <a:t>IX </a:t>
          </a:r>
        </a:p>
      </xdr:txBody>
    </xdr:sp>
    <xdr:clientData/>
  </xdr:twoCellAnchor>
  <xdr:twoCellAnchor>
    <xdr:from>
      <xdr:col>39</xdr:col>
      <xdr:colOff>292100</xdr:colOff>
      <xdr:row>17</xdr:row>
      <xdr:rowOff>259080</xdr:rowOff>
    </xdr:from>
    <xdr:to>
      <xdr:col>39</xdr:col>
      <xdr:colOff>292100</xdr:colOff>
      <xdr:row>31</xdr:row>
      <xdr:rowOff>157480</xdr:rowOff>
    </xdr:to>
    <xdr:cxnSp macro="">
      <xdr:nvCxnSpPr>
        <xdr:cNvPr id="129" name="Shape 166">
          <a:extLst>
            <a:ext uri="{FF2B5EF4-FFF2-40B4-BE49-F238E27FC236}">
              <a16:creationId xmlns:a16="http://schemas.microsoft.com/office/drawing/2014/main" id="{00000000-0008-0000-0A00-000081000000}"/>
            </a:ext>
          </a:extLst>
        </xdr:cNvPr>
        <xdr:cNvCxnSpPr/>
      </xdr:nvCxnSpPr>
      <xdr:spPr>
        <a:xfrm rot="16200000" flipH="1">
          <a:off x="23667720" y="6852920"/>
          <a:ext cx="3677920" cy="0"/>
        </a:xfrm>
        <a:prstGeom prst="bentConnector3">
          <a:avLst>
            <a:gd name="adj1" fmla="val 237"/>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368300</xdr:colOff>
      <xdr:row>7</xdr:row>
      <xdr:rowOff>25400</xdr:rowOff>
    </xdr:from>
    <xdr:to>
      <xdr:col>23</xdr:col>
      <xdr:colOff>304800</xdr:colOff>
      <xdr:row>19</xdr:row>
      <xdr:rowOff>165100</xdr:rowOff>
    </xdr:to>
    <xdr:sp macro="" textlink="">
      <xdr:nvSpPr>
        <xdr:cNvPr id="130" name="Multiply 129">
          <a:extLst>
            <a:ext uri="{FF2B5EF4-FFF2-40B4-BE49-F238E27FC236}">
              <a16:creationId xmlns:a16="http://schemas.microsoft.com/office/drawing/2014/main" id="{00000000-0008-0000-0A00-000082000000}"/>
            </a:ext>
          </a:extLst>
        </xdr:cNvPr>
        <xdr:cNvSpPr/>
      </xdr:nvSpPr>
      <xdr:spPr>
        <a:xfrm>
          <a:off x="11430000" y="2400300"/>
          <a:ext cx="4254500" cy="3098800"/>
        </a:xfrm>
        <a:prstGeom prst="mathMultiply">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215900</xdr:colOff>
      <xdr:row>13</xdr:row>
      <xdr:rowOff>51934</xdr:rowOff>
    </xdr:from>
    <xdr:to>
      <xdr:col>4</xdr:col>
      <xdr:colOff>19651</xdr:colOff>
      <xdr:row>15</xdr:row>
      <xdr:rowOff>165100</xdr:rowOff>
    </xdr:to>
    <xdr:sp macro="" textlink="">
      <xdr:nvSpPr>
        <xdr:cNvPr id="2" name="AutoShape 1523">
          <a:extLst>
            <a:ext uri="{FF2B5EF4-FFF2-40B4-BE49-F238E27FC236}">
              <a16:creationId xmlns:a16="http://schemas.microsoft.com/office/drawing/2014/main" id="{00000000-0008-0000-0B00-000002000000}"/>
            </a:ext>
          </a:extLst>
        </xdr:cNvPr>
        <xdr:cNvSpPr>
          <a:spLocks noChangeArrowheads="1"/>
        </xdr:cNvSpPr>
      </xdr:nvSpPr>
      <xdr:spPr bwMode="auto">
        <a:xfrm>
          <a:off x="825500" y="3892414"/>
          <a:ext cx="2089751" cy="570366"/>
        </a:xfrm>
        <a:prstGeom prst="homePlate">
          <a:avLst>
            <a:gd name="adj" fmla="val 72917"/>
          </a:avLst>
        </a:prstGeom>
        <a:solidFill>
          <a:schemeClr val="accent2">
            <a:lumMod val="60000"/>
            <a:lumOff val="4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sz="1200" b="1" i="0" strike="noStrike">
              <a:solidFill>
                <a:srgbClr val="000000"/>
              </a:solidFill>
              <a:latin typeface="Arial"/>
              <a:cs typeface="Arial"/>
            </a:rPr>
            <a:t>Industrial wastewater</a:t>
          </a:r>
        </a:p>
      </xdr:txBody>
    </xdr:sp>
    <xdr:clientData/>
  </xdr:twoCellAnchor>
  <xdr:twoCellAnchor>
    <xdr:from>
      <xdr:col>14</xdr:col>
      <xdr:colOff>108396</xdr:colOff>
      <xdr:row>28</xdr:row>
      <xdr:rowOff>76653</xdr:rowOff>
    </xdr:from>
    <xdr:to>
      <xdr:col>18</xdr:col>
      <xdr:colOff>533399</xdr:colOff>
      <xdr:row>30</xdr:row>
      <xdr:rowOff>139700</xdr:rowOff>
    </xdr:to>
    <xdr:sp macro="" textlink="">
      <xdr:nvSpPr>
        <xdr:cNvPr id="3" name="AutoShape 1525">
          <a:extLst>
            <a:ext uri="{FF2B5EF4-FFF2-40B4-BE49-F238E27FC236}">
              <a16:creationId xmlns:a16="http://schemas.microsoft.com/office/drawing/2014/main" id="{00000000-0008-0000-0B00-000003000000}"/>
            </a:ext>
          </a:extLst>
        </xdr:cNvPr>
        <xdr:cNvSpPr>
          <a:spLocks noChangeArrowheads="1"/>
        </xdr:cNvSpPr>
      </xdr:nvSpPr>
      <xdr:spPr bwMode="auto">
        <a:xfrm>
          <a:off x="9694356" y="7925253"/>
          <a:ext cx="3061523" cy="520247"/>
        </a:xfrm>
        <a:prstGeom prst="homePlate">
          <a:avLst>
            <a:gd name="adj" fmla="val 72917"/>
          </a:avLst>
        </a:prstGeom>
        <a:solidFill>
          <a:srgbClr val="FF6600"/>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sz="1400" b="1" i="0" strike="noStrike">
              <a:solidFill>
                <a:srgbClr val="000000"/>
              </a:solidFill>
              <a:latin typeface="Arial"/>
              <a:cs typeface="Arial"/>
            </a:rPr>
            <a:t>Waste stream 1 to waste </a:t>
          </a:r>
          <a:r>
            <a:rPr lang="en-US" sz="1400" b="1" i="0" strike="noStrike" baseline="0">
              <a:solidFill>
                <a:srgbClr val="000000"/>
              </a:solidFill>
              <a:latin typeface="Arial"/>
              <a:cs typeface="Arial"/>
            </a:rPr>
            <a:t>tank</a:t>
          </a:r>
          <a:endParaRPr lang="en-US" sz="1400" b="1" i="0" strike="noStrike">
            <a:solidFill>
              <a:srgbClr val="000000"/>
            </a:solidFill>
            <a:latin typeface="Arial"/>
            <a:cs typeface="Arial"/>
          </a:endParaRPr>
        </a:p>
      </xdr:txBody>
    </xdr:sp>
    <xdr:clientData/>
  </xdr:twoCellAnchor>
  <xdr:twoCellAnchor>
    <xdr:from>
      <xdr:col>9</xdr:col>
      <xdr:colOff>517526</xdr:colOff>
      <xdr:row>17</xdr:row>
      <xdr:rowOff>42136</xdr:rowOff>
    </xdr:from>
    <xdr:to>
      <xdr:col>14</xdr:col>
      <xdr:colOff>121286</xdr:colOff>
      <xdr:row>29</xdr:row>
      <xdr:rowOff>70076</xdr:rowOff>
    </xdr:to>
    <xdr:cxnSp macro="">
      <xdr:nvCxnSpPr>
        <xdr:cNvPr id="4" name="Shape 166">
          <a:extLst>
            <a:ext uri="{FF2B5EF4-FFF2-40B4-BE49-F238E27FC236}">
              <a16:creationId xmlns:a16="http://schemas.microsoft.com/office/drawing/2014/main" id="{00000000-0008-0000-0B00-000004000000}"/>
            </a:ext>
          </a:extLst>
        </xdr:cNvPr>
        <xdr:cNvCxnSpPr/>
      </xdr:nvCxnSpPr>
      <xdr:spPr>
        <a:xfrm rot="16200000" flipH="1">
          <a:off x="6649086" y="5089116"/>
          <a:ext cx="3350260" cy="2766060"/>
        </a:xfrm>
        <a:prstGeom prst="bentConnector2">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78932</xdr:colOff>
      <xdr:row>8</xdr:row>
      <xdr:rowOff>149695</xdr:rowOff>
    </xdr:from>
    <xdr:to>
      <xdr:col>26</xdr:col>
      <xdr:colOff>339442</xdr:colOff>
      <xdr:row>19</xdr:row>
      <xdr:rowOff>101902</xdr:rowOff>
    </xdr:to>
    <xdr:grpSp>
      <xdr:nvGrpSpPr>
        <xdr:cNvPr id="5" name="Group 1045">
          <a:extLst>
            <a:ext uri="{FF2B5EF4-FFF2-40B4-BE49-F238E27FC236}">
              <a16:creationId xmlns:a16="http://schemas.microsoft.com/office/drawing/2014/main" id="{00000000-0008-0000-0B00-000005000000}"/>
            </a:ext>
          </a:extLst>
        </xdr:cNvPr>
        <xdr:cNvGrpSpPr>
          <a:grpSpLocks/>
        </xdr:cNvGrpSpPr>
      </xdr:nvGrpSpPr>
      <xdr:grpSpPr bwMode="auto">
        <a:xfrm rot="5400000">
          <a:off x="15195271" y="3432481"/>
          <a:ext cx="2762082" cy="1467010"/>
          <a:chOff x="2321" y="821"/>
          <a:chExt cx="306" cy="150"/>
        </a:xfrm>
      </xdr:grpSpPr>
      <xdr:sp macro="" textlink="">
        <xdr:nvSpPr>
          <xdr:cNvPr id="6" name="Rectangle 1047">
            <a:extLst>
              <a:ext uri="{FF2B5EF4-FFF2-40B4-BE49-F238E27FC236}">
                <a16:creationId xmlns:a16="http://schemas.microsoft.com/office/drawing/2014/main" id="{00000000-0008-0000-0B00-000006000000}"/>
              </a:ext>
            </a:extLst>
          </xdr:cNvPr>
          <xdr:cNvSpPr>
            <a:spLocks noChangeAspect="1" noChangeArrowheads="1"/>
          </xdr:cNvSpPr>
        </xdr:nvSpPr>
        <xdr:spPr bwMode="auto">
          <a:xfrm rot="16200000">
            <a:off x="2280" y="883"/>
            <a:ext cx="126" cy="27"/>
          </a:xfrm>
          <a:prstGeom prst="rect">
            <a:avLst/>
          </a:prstGeom>
          <a:gradFill rotWithShape="0">
            <a:gsLst>
              <a:gs pos="0">
                <a:srgbClr val="00FF00"/>
              </a:gs>
              <a:gs pos="50000">
                <a:srgbClr val="007600"/>
              </a:gs>
              <a:gs pos="100000">
                <a:srgbClr val="00FF00"/>
              </a:gs>
            </a:gsLst>
            <a:lin ang="5400000" scaled="1"/>
          </a:gradFill>
          <a:ln w="9525">
            <a:solidFill>
              <a:srgbClr val="000000"/>
            </a:solidFill>
            <a:miter lim="800000"/>
            <a:headEnd/>
            <a:tailEnd/>
          </a:ln>
        </xdr:spPr>
      </xdr:sp>
      <xdr:sp macro="" textlink="">
        <xdr:nvSpPr>
          <xdr:cNvPr id="7" name="Rectangle 1048">
            <a:extLst>
              <a:ext uri="{FF2B5EF4-FFF2-40B4-BE49-F238E27FC236}">
                <a16:creationId xmlns:a16="http://schemas.microsoft.com/office/drawing/2014/main" id="{00000000-0008-0000-0B00-000007000000}"/>
              </a:ext>
            </a:extLst>
          </xdr:cNvPr>
          <xdr:cNvSpPr>
            <a:spLocks noChangeAspect="1" noChangeArrowheads="1"/>
          </xdr:cNvSpPr>
        </xdr:nvSpPr>
        <xdr:spPr bwMode="auto">
          <a:xfrm rot="16200000">
            <a:off x="2339" y="938"/>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8" name="Rectangle 1049">
            <a:extLst>
              <a:ext uri="{FF2B5EF4-FFF2-40B4-BE49-F238E27FC236}">
                <a16:creationId xmlns:a16="http://schemas.microsoft.com/office/drawing/2014/main" id="{00000000-0008-0000-0B00-000008000000}"/>
              </a:ext>
            </a:extLst>
          </xdr:cNvPr>
          <xdr:cNvSpPr>
            <a:spLocks noChangeAspect="1" noChangeArrowheads="1"/>
          </xdr:cNvSpPr>
        </xdr:nvSpPr>
        <xdr:spPr bwMode="auto">
          <a:xfrm rot="16200000">
            <a:off x="2338" y="819"/>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9" name="Rectangle 1050">
            <a:extLst>
              <a:ext uri="{FF2B5EF4-FFF2-40B4-BE49-F238E27FC236}">
                <a16:creationId xmlns:a16="http://schemas.microsoft.com/office/drawing/2014/main" id="{00000000-0008-0000-0B00-000009000000}"/>
              </a:ext>
            </a:extLst>
          </xdr:cNvPr>
          <xdr:cNvSpPr>
            <a:spLocks noChangeAspect="1" noChangeArrowheads="1"/>
          </xdr:cNvSpPr>
        </xdr:nvSpPr>
        <xdr:spPr bwMode="auto">
          <a:xfrm rot="16200000">
            <a:off x="2326" y="884"/>
            <a:ext cx="126" cy="26"/>
          </a:xfrm>
          <a:prstGeom prst="rect">
            <a:avLst/>
          </a:prstGeom>
          <a:gradFill rotWithShape="0">
            <a:gsLst>
              <a:gs pos="0">
                <a:srgbClr val="00FF00"/>
              </a:gs>
              <a:gs pos="50000">
                <a:srgbClr val="007600"/>
              </a:gs>
              <a:gs pos="100000">
                <a:srgbClr val="00FF00"/>
              </a:gs>
            </a:gsLst>
            <a:lin ang="5400000" scaled="1"/>
          </a:gradFill>
          <a:ln w="9525">
            <a:solidFill>
              <a:srgbClr val="000000"/>
            </a:solidFill>
            <a:miter lim="800000"/>
            <a:headEnd/>
            <a:tailEnd/>
          </a:ln>
        </xdr:spPr>
      </xdr:sp>
      <xdr:sp macro="" textlink="">
        <xdr:nvSpPr>
          <xdr:cNvPr id="10" name="Rectangle 1051">
            <a:extLst>
              <a:ext uri="{FF2B5EF4-FFF2-40B4-BE49-F238E27FC236}">
                <a16:creationId xmlns:a16="http://schemas.microsoft.com/office/drawing/2014/main" id="{00000000-0008-0000-0B00-00000A000000}"/>
              </a:ext>
            </a:extLst>
          </xdr:cNvPr>
          <xdr:cNvSpPr>
            <a:spLocks noChangeAspect="1" noChangeArrowheads="1"/>
          </xdr:cNvSpPr>
        </xdr:nvSpPr>
        <xdr:spPr bwMode="auto">
          <a:xfrm rot="16200000">
            <a:off x="2386" y="938"/>
            <a:ext cx="8" cy="35"/>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1" name="Rectangle 1052">
            <a:extLst>
              <a:ext uri="{FF2B5EF4-FFF2-40B4-BE49-F238E27FC236}">
                <a16:creationId xmlns:a16="http://schemas.microsoft.com/office/drawing/2014/main" id="{00000000-0008-0000-0B00-00000B000000}"/>
              </a:ext>
            </a:extLst>
          </xdr:cNvPr>
          <xdr:cNvSpPr>
            <a:spLocks noChangeAspect="1" noChangeArrowheads="1"/>
          </xdr:cNvSpPr>
        </xdr:nvSpPr>
        <xdr:spPr bwMode="auto">
          <a:xfrm rot="16200000">
            <a:off x="2385" y="819"/>
            <a:ext cx="8" cy="35"/>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2" name="Rectangle 1053">
            <a:extLst>
              <a:ext uri="{FF2B5EF4-FFF2-40B4-BE49-F238E27FC236}">
                <a16:creationId xmlns:a16="http://schemas.microsoft.com/office/drawing/2014/main" id="{00000000-0008-0000-0B00-00000C000000}"/>
              </a:ext>
            </a:extLst>
          </xdr:cNvPr>
          <xdr:cNvSpPr>
            <a:spLocks noChangeAspect="1" noChangeArrowheads="1"/>
          </xdr:cNvSpPr>
        </xdr:nvSpPr>
        <xdr:spPr bwMode="auto">
          <a:xfrm rot="16200000">
            <a:off x="2371" y="883"/>
            <a:ext cx="126" cy="27"/>
          </a:xfrm>
          <a:prstGeom prst="rect">
            <a:avLst/>
          </a:prstGeom>
          <a:gradFill rotWithShape="0">
            <a:gsLst>
              <a:gs pos="0">
                <a:srgbClr val="00FF00"/>
              </a:gs>
              <a:gs pos="50000">
                <a:srgbClr val="007600"/>
              </a:gs>
              <a:gs pos="100000">
                <a:srgbClr val="00FF00"/>
              </a:gs>
            </a:gsLst>
            <a:lin ang="5400000" scaled="1"/>
          </a:gradFill>
          <a:ln w="9525">
            <a:solidFill>
              <a:srgbClr val="000000"/>
            </a:solidFill>
            <a:miter lim="800000"/>
            <a:headEnd/>
            <a:tailEnd/>
          </a:ln>
        </xdr:spPr>
      </xdr:sp>
      <xdr:sp macro="" textlink="">
        <xdr:nvSpPr>
          <xdr:cNvPr id="13" name="Rectangle 1054">
            <a:extLst>
              <a:ext uri="{FF2B5EF4-FFF2-40B4-BE49-F238E27FC236}">
                <a16:creationId xmlns:a16="http://schemas.microsoft.com/office/drawing/2014/main" id="{00000000-0008-0000-0B00-00000D000000}"/>
              </a:ext>
            </a:extLst>
          </xdr:cNvPr>
          <xdr:cNvSpPr>
            <a:spLocks noChangeAspect="1" noChangeArrowheads="1"/>
          </xdr:cNvSpPr>
        </xdr:nvSpPr>
        <xdr:spPr bwMode="auto">
          <a:xfrm rot="16200000">
            <a:off x="2430" y="938"/>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4" name="Rectangle 1055">
            <a:extLst>
              <a:ext uri="{FF2B5EF4-FFF2-40B4-BE49-F238E27FC236}">
                <a16:creationId xmlns:a16="http://schemas.microsoft.com/office/drawing/2014/main" id="{00000000-0008-0000-0B00-00000E000000}"/>
              </a:ext>
            </a:extLst>
          </xdr:cNvPr>
          <xdr:cNvSpPr>
            <a:spLocks noChangeAspect="1" noChangeArrowheads="1"/>
          </xdr:cNvSpPr>
        </xdr:nvSpPr>
        <xdr:spPr bwMode="auto">
          <a:xfrm rot="16200000">
            <a:off x="2429" y="819"/>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5" name="Rectangle 1056">
            <a:extLst>
              <a:ext uri="{FF2B5EF4-FFF2-40B4-BE49-F238E27FC236}">
                <a16:creationId xmlns:a16="http://schemas.microsoft.com/office/drawing/2014/main" id="{00000000-0008-0000-0B00-00000F000000}"/>
              </a:ext>
            </a:extLst>
          </xdr:cNvPr>
          <xdr:cNvSpPr>
            <a:spLocks noChangeAspect="1" noChangeArrowheads="1"/>
          </xdr:cNvSpPr>
        </xdr:nvSpPr>
        <xdr:spPr bwMode="auto">
          <a:xfrm rot="16200000">
            <a:off x="2416" y="883"/>
            <a:ext cx="126" cy="27"/>
          </a:xfrm>
          <a:prstGeom prst="rect">
            <a:avLst/>
          </a:prstGeom>
          <a:gradFill rotWithShape="0">
            <a:gsLst>
              <a:gs pos="0">
                <a:srgbClr val="00FF00"/>
              </a:gs>
              <a:gs pos="50000">
                <a:srgbClr val="007600"/>
              </a:gs>
              <a:gs pos="100000">
                <a:srgbClr val="00FF00"/>
              </a:gs>
            </a:gsLst>
            <a:lin ang="5400000" scaled="1"/>
          </a:gradFill>
          <a:ln w="9525">
            <a:solidFill>
              <a:srgbClr val="000000"/>
            </a:solidFill>
            <a:miter lim="800000"/>
            <a:headEnd/>
            <a:tailEnd/>
          </a:ln>
        </xdr:spPr>
      </xdr:sp>
      <xdr:sp macro="" textlink="">
        <xdr:nvSpPr>
          <xdr:cNvPr id="16" name="Rectangle 1057">
            <a:extLst>
              <a:ext uri="{FF2B5EF4-FFF2-40B4-BE49-F238E27FC236}">
                <a16:creationId xmlns:a16="http://schemas.microsoft.com/office/drawing/2014/main" id="{00000000-0008-0000-0B00-000010000000}"/>
              </a:ext>
            </a:extLst>
          </xdr:cNvPr>
          <xdr:cNvSpPr>
            <a:spLocks noChangeAspect="1" noChangeArrowheads="1"/>
          </xdr:cNvSpPr>
        </xdr:nvSpPr>
        <xdr:spPr bwMode="auto">
          <a:xfrm rot="16200000">
            <a:off x="2475" y="938"/>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7" name="Rectangle 1058">
            <a:extLst>
              <a:ext uri="{FF2B5EF4-FFF2-40B4-BE49-F238E27FC236}">
                <a16:creationId xmlns:a16="http://schemas.microsoft.com/office/drawing/2014/main" id="{00000000-0008-0000-0B00-000011000000}"/>
              </a:ext>
            </a:extLst>
          </xdr:cNvPr>
          <xdr:cNvSpPr>
            <a:spLocks noChangeAspect="1" noChangeArrowheads="1"/>
          </xdr:cNvSpPr>
        </xdr:nvSpPr>
        <xdr:spPr bwMode="auto">
          <a:xfrm rot="16200000">
            <a:off x="2474" y="819"/>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8" name="Rectangle 1059">
            <a:extLst>
              <a:ext uri="{FF2B5EF4-FFF2-40B4-BE49-F238E27FC236}">
                <a16:creationId xmlns:a16="http://schemas.microsoft.com/office/drawing/2014/main" id="{00000000-0008-0000-0B00-000012000000}"/>
              </a:ext>
            </a:extLst>
          </xdr:cNvPr>
          <xdr:cNvSpPr>
            <a:spLocks noChangeAspect="1" noChangeArrowheads="1"/>
          </xdr:cNvSpPr>
        </xdr:nvSpPr>
        <xdr:spPr bwMode="auto">
          <a:xfrm rot="16200000">
            <a:off x="2462" y="884"/>
            <a:ext cx="126" cy="26"/>
          </a:xfrm>
          <a:prstGeom prst="rect">
            <a:avLst/>
          </a:prstGeom>
          <a:gradFill rotWithShape="0">
            <a:gsLst>
              <a:gs pos="0">
                <a:srgbClr val="00FF00"/>
              </a:gs>
              <a:gs pos="50000">
                <a:srgbClr val="007600"/>
              </a:gs>
              <a:gs pos="100000">
                <a:srgbClr val="00FF00"/>
              </a:gs>
            </a:gsLst>
            <a:lin ang="5400000" scaled="1"/>
          </a:gradFill>
          <a:ln w="9525">
            <a:solidFill>
              <a:srgbClr val="000000"/>
            </a:solidFill>
            <a:miter lim="800000"/>
            <a:headEnd/>
            <a:tailEnd/>
          </a:ln>
        </xdr:spPr>
      </xdr:sp>
      <xdr:sp macro="" textlink="">
        <xdr:nvSpPr>
          <xdr:cNvPr id="19" name="Rectangle 1060">
            <a:extLst>
              <a:ext uri="{FF2B5EF4-FFF2-40B4-BE49-F238E27FC236}">
                <a16:creationId xmlns:a16="http://schemas.microsoft.com/office/drawing/2014/main" id="{00000000-0008-0000-0B00-000013000000}"/>
              </a:ext>
            </a:extLst>
          </xdr:cNvPr>
          <xdr:cNvSpPr>
            <a:spLocks noChangeAspect="1" noChangeArrowheads="1"/>
          </xdr:cNvSpPr>
        </xdr:nvSpPr>
        <xdr:spPr bwMode="auto">
          <a:xfrm rot="16200000">
            <a:off x="2522" y="938"/>
            <a:ext cx="8" cy="35"/>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20" name="Rectangle 1061">
            <a:extLst>
              <a:ext uri="{FF2B5EF4-FFF2-40B4-BE49-F238E27FC236}">
                <a16:creationId xmlns:a16="http://schemas.microsoft.com/office/drawing/2014/main" id="{00000000-0008-0000-0B00-000014000000}"/>
              </a:ext>
            </a:extLst>
          </xdr:cNvPr>
          <xdr:cNvSpPr>
            <a:spLocks noChangeAspect="1" noChangeArrowheads="1"/>
          </xdr:cNvSpPr>
        </xdr:nvSpPr>
        <xdr:spPr bwMode="auto">
          <a:xfrm rot="16200000">
            <a:off x="2521" y="819"/>
            <a:ext cx="8" cy="35"/>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21" name="Rectangle 1062">
            <a:extLst>
              <a:ext uri="{FF2B5EF4-FFF2-40B4-BE49-F238E27FC236}">
                <a16:creationId xmlns:a16="http://schemas.microsoft.com/office/drawing/2014/main" id="{00000000-0008-0000-0B00-000015000000}"/>
              </a:ext>
            </a:extLst>
          </xdr:cNvPr>
          <xdr:cNvSpPr>
            <a:spLocks noChangeAspect="1" noChangeArrowheads="1"/>
          </xdr:cNvSpPr>
        </xdr:nvSpPr>
        <xdr:spPr bwMode="auto">
          <a:xfrm rot="16200000">
            <a:off x="2507" y="883"/>
            <a:ext cx="126" cy="27"/>
          </a:xfrm>
          <a:prstGeom prst="rect">
            <a:avLst/>
          </a:prstGeom>
          <a:gradFill rotWithShape="0">
            <a:gsLst>
              <a:gs pos="0">
                <a:srgbClr val="00FF00"/>
              </a:gs>
              <a:gs pos="50000">
                <a:srgbClr val="007600"/>
              </a:gs>
              <a:gs pos="100000">
                <a:srgbClr val="00FF00"/>
              </a:gs>
            </a:gsLst>
            <a:lin ang="5400000" scaled="1"/>
          </a:gradFill>
          <a:ln w="9525">
            <a:solidFill>
              <a:srgbClr val="000000"/>
            </a:solidFill>
            <a:miter lim="800000"/>
            <a:headEnd/>
            <a:tailEnd/>
          </a:ln>
        </xdr:spPr>
      </xdr:sp>
      <xdr:sp macro="" textlink="">
        <xdr:nvSpPr>
          <xdr:cNvPr id="22" name="Rectangle 1063">
            <a:extLst>
              <a:ext uri="{FF2B5EF4-FFF2-40B4-BE49-F238E27FC236}">
                <a16:creationId xmlns:a16="http://schemas.microsoft.com/office/drawing/2014/main" id="{00000000-0008-0000-0B00-000016000000}"/>
              </a:ext>
            </a:extLst>
          </xdr:cNvPr>
          <xdr:cNvSpPr>
            <a:spLocks noChangeAspect="1" noChangeArrowheads="1"/>
          </xdr:cNvSpPr>
        </xdr:nvSpPr>
        <xdr:spPr bwMode="auto">
          <a:xfrm rot="16200000">
            <a:off x="2566" y="938"/>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23" name="Rectangle 1064">
            <a:extLst>
              <a:ext uri="{FF2B5EF4-FFF2-40B4-BE49-F238E27FC236}">
                <a16:creationId xmlns:a16="http://schemas.microsoft.com/office/drawing/2014/main" id="{00000000-0008-0000-0B00-000017000000}"/>
              </a:ext>
            </a:extLst>
          </xdr:cNvPr>
          <xdr:cNvSpPr>
            <a:spLocks noChangeAspect="1" noChangeArrowheads="1"/>
          </xdr:cNvSpPr>
        </xdr:nvSpPr>
        <xdr:spPr bwMode="auto">
          <a:xfrm rot="16200000">
            <a:off x="2565" y="819"/>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24" name="Text Box 1096">
            <a:extLst>
              <a:ext uri="{FF2B5EF4-FFF2-40B4-BE49-F238E27FC236}">
                <a16:creationId xmlns:a16="http://schemas.microsoft.com/office/drawing/2014/main" id="{00000000-0008-0000-0B00-000018000000}"/>
              </a:ext>
            </a:extLst>
          </xdr:cNvPr>
          <xdr:cNvSpPr txBox="1">
            <a:spLocks noChangeArrowheads="1"/>
          </xdr:cNvSpPr>
        </xdr:nvSpPr>
        <xdr:spPr bwMode="auto">
          <a:xfrm>
            <a:off x="2590" y="840"/>
            <a:ext cx="37" cy="112"/>
          </a:xfrm>
          <a:prstGeom prst="rect">
            <a:avLst/>
          </a:prstGeom>
          <a:noFill/>
          <a:ln w="9525">
            <a:noFill/>
            <a:miter lim="800000"/>
            <a:headEnd/>
            <a:tailEnd/>
          </a:ln>
        </xdr:spPr>
        <xdr:txBody>
          <a:bodyPr wrap="square" lIns="18288" tIns="18288" rIns="18288" bIns="0" anchor="t" upright="1">
            <a:noAutofit/>
          </a:bodyPr>
          <a:lstStyle/>
          <a:p>
            <a:pPr algn="ctr" rtl="0">
              <a:defRPr sz="1000"/>
            </a:pPr>
            <a:r>
              <a:rPr lang="en-US" sz="1800" b="1" i="0" strike="noStrike">
                <a:solidFill>
                  <a:srgbClr val="000000"/>
                </a:solidFill>
                <a:latin typeface="Arial Narrow" pitchFamily="34" charset="0"/>
              </a:rPr>
              <a:t>UF</a:t>
            </a:r>
          </a:p>
        </xdr:txBody>
      </xdr:sp>
      <xdr:sp macro="" textlink="">
        <xdr:nvSpPr>
          <xdr:cNvPr id="25" name="Rectangle 1097">
            <a:extLst>
              <a:ext uri="{FF2B5EF4-FFF2-40B4-BE49-F238E27FC236}">
                <a16:creationId xmlns:a16="http://schemas.microsoft.com/office/drawing/2014/main" id="{00000000-0008-0000-0B00-000019000000}"/>
              </a:ext>
            </a:extLst>
          </xdr:cNvPr>
          <xdr:cNvSpPr>
            <a:spLocks noChangeArrowheads="1"/>
          </xdr:cNvSpPr>
        </xdr:nvSpPr>
        <xdr:spPr bwMode="auto">
          <a:xfrm>
            <a:off x="2321" y="821"/>
            <a:ext cx="268" cy="8"/>
          </a:xfrm>
          <a:prstGeom prst="rect">
            <a:avLst/>
          </a:prstGeom>
          <a:solidFill>
            <a:schemeClr val="bg1">
              <a:lumMod val="50000"/>
            </a:schemeClr>
          </a:solidFill>
          <a:ln w="9525">
            <a:solidFill>
              <a:srgbClr val="000000"/>
            </a:solidFill>
            <a:miter lim="800000"/>
            <a:headEnd/>
            <a:tailEnd/>
          </a:ln>
        </xdr:spPr>
      </xdr:sp>
      <xdr:sp macro="" textlink="">
        <xdr:nvSpPr>
          <xdr:cNvPr id="26" name="Line 1098">
            <a:extLst>
              <a:ext uri="{FF2B5EF4-FFF2-40B4-BE49-F238E27FC236}">
                <a16:creationId xmlns:a16="http://schemas.microsoft.com/office/drawing/2014/main" id="{00000000-0008-0000-0B00-00001A000000}"/>
              </a:ext>
            </a:extLst>
          </xdr:cNvPr>
          <xdr:cNvSpPr>
            <a:spLocks noChangeShapeType="1"/>
          </xdr:cNvSpPr>
        </xdr:nvSpPr>
        <xdr:spPr bwMode="auto">
          <a:xfrm flipV="1">
            <a:off x="2342" y="824"/>
            <a:ext cx="0" cy="142"/>
          </a:xfrm>
          <a:prstGeom prst="line">
            <a:avLst/>
          </a:prstGeom>
          <a:noFill/>
          <a:ln w="38100">
            <a:solidFill>
              <a:srgbClr val="0000FF"/>
            </a:solidFill>
            <a:round/>
            <a:headEnd/>
            <a:tailEnd/>
          </a:ln>
        </xdr:spPr>
      </xdr:sp>
      <xdr:sp macro="" textlink="">
        <xdr:nvSpPr>
          <xdr:cNvPr id="27" name="Line 1099">
            <a:extLst>
              <a:ext uri="{FF2B5EF4-FFF2-40B4-BE49-F238E27FC236}">
                <a16:creationId xmlns:a16="http://schemas.microsoft.com/office/drawing/2014/main" id="{00000000-0008-0000-0B00-00001B000000}"/>
              </a:ext>
            </a:extLst>
          </xdr:cNvPr>
          <xdr:cNvSpPr>
            <a:spLocks noChangeShapeType="1"/>
          </xdr:cNvSpPr>
        </xdr:nvSpPr>
        <xdr:spPr bwMode="auto">
          <a:xfrm flipV="1">
            <a:off x="2479" y="824"/>
            <a:ext cx="0" cy="142"/>
          </a:xfrm>
          <a:prstGeom prst="line">
            <a:avLst/>
          </a:prstGeom>
          <a:noFill/>
          <a:ln w="38100">
            <a:solidFill>
              <a:srgbClr val="0000FF"/>
            </a:solidFill>
            <a:round/>
            <a:headEnd/>
            <a:tailEnd/>
          </a:ln>
        </xdr:spPr>
      </xdr:sp>
      <xdr:sp macro="" textlink="">
        <xdr:nvSpPr>
          <xdr:cNvPr id="28" name="Line 1100">
            <a:extLst>
              <a:ext uri="{FF2B5EF4-FFF2-40B4-BE49-F238E27FC236}">
                <a16:creationId xmlns:a16="http://schemas.microsoft.com/office/drawing/2014/main" id="{00000000-0008-0000-0B00-00001C000000}"/>
              </a:ext>
            </a:extLst>
          </xdr:cNvPr>
          <xdr:cNvSpPr>
            <a:spLocks noChangeShapeType="1"/>
          </xdr:cNvSpPr>
        </xdr:nvSpPr>
        <xdr:spPr bwMode="auto">
          <a:xfrm flipV="1">
            <a:off x="2434" y="824"/>
            <a:ext cx="0" cy="142"/>
          </a:xfrm>
          <a:prstGeom prst="line">
            <a:avLst/>
          </a:prstGeom>
          <a:noFill/>
          <a:ln w="38100">
            <a:solidFill>
              <a:srgbClr val="0000FF"/>
            </a:solidFill>
            <a:round/>
            <a:headEnd/>
            <a:tailEnd/>
          </a:ln>
        </xdr:spPr>
      </xdr:sp>
      <xdr:sp macro="" textlink="">
        <xdr:nvSpPr>
          <xdr:cNvPr id="29" name="Line 1101">
            <a:extLst>
              <a:ext uri="{FF2B5EF4-FFF2-40B4-BE49-F238E27FC236}">
                <a16:creationId xmlns:a16="http://schemas.microsoft.com/office/drawing/2014/main" id="{00000000-0008-0000-0B00-00001D000000}"/>
              </a:ext>
            </a:extLst>
          </xdr:cNvPr>
          <xdr:cNvSpPr>
            <a:spLocks noChangeShapeType="1"/>
          </xdr:cNvSpPr>
        </xdr:nvSpPr>
        <xdr:spPr bwMode="auto">
          <a:xfrm flipV="1">
            <a:off x="2388" y="824"/>
            <a:ext cx="0" cy="142"/>
          </a:xfrm>
          <a:prstGeom prst="line">
            <a:avLst/>
          </a:prstGeom>
          <a:noFill/>
          <a:ln w="38100">
            <a:solidFill>
              <a:srgbClr val="0000FF"/>
            </a:solidFill>
            <a:round/>
            <a:headEnd/>
            <a:tailEnd/>
          </a:ln>
        </xdr:spPr>
      </xdr:sp>
      <xdr:sp macro="" textlink="">
        <xdr:nvSpPr>
          <xdr:cNvPr id="30" name="Line 1102">
            <a:extLst>
              <a:ext uri="{FF2B5EF4-FFF2-40B4-BE49-F238E27FC236}">
                <a16:creationId xmlns:a16="http://schemas.microsoft.com/office/drawing/2014/main" id="{00000000-0008-0000-0B00-00001E000000}"/>
              </a:ext>
            </a:extLst>
          </xdr:cNvPr>
          <xdr:cNvSpPr>
            <a:spLocks noChangeShapeType="1"/>
          </xdr:cNvSpPr>
        </xdr:nvSpPr>
        <xdr:spPr bwMode="auto">
          <a:xfrm flipV="1">
            <a:off x="2570" y="824"/>
            <a:ext cx="0" cy="142"/>
          </a:xfrm>
          <a:prstGeom prst="line">
            <a:avLst/>
          </a:prstGeom>
          <a:noFill/>
          <a:ln w="38100">
            <a:solidFill>
              <a:srgbClr val="0000FF"/>
            </a:solidFill>
            <a:round/>
            <a:headEnd/>
            <a:tailEnd/>
          </a:ln>
        </xdr:spPr>
      </xdr:sp>
      <xdr:sp macro="" textlink="">
        <xdr:nvSpPr>
          <xdr:cNvPr id="31" name="Line 1103">
            <a:extLst>
              <a:ext uri="{FF2B5EF4-FFF2-40B4-BE49-F238E27FC236}">
                <a16:creationId xmlns:a16="http://schemas.microsoft.com/office/drawing/2014/main" id="{00000000-0008-0000-0B00-00001F000000}"/>
              </a:ext>
            </a:extLst>
          </xdr:cNvPr>
          <xdr:cNvSpPr>
            <a:spLocks noChangeShapeType="1"/>
          </xdr:cNvSpPr>
        </xdr:nvSpPr>
        <xdr:spPr bwMode="auto">
          <a:xfrm flipV="1">
            <a:off x="2525" y="824"/>
            <a:ext cx="0" cy="142"/>
          </a:xfrm>
          <a:prstGeom prst="line">
            <a:avLst/>
          </a:prstGeom>
          <a:noFill/>
          <a:ln w="38100">
            <a:solidFill>
              <a:srgbClr val="0000FF"/>
            </a:solidFill>
            <a:round/>
            <a:headEnd/>
            <a:tailEnd/>
          </a:ln>
        </xdr:spPr>
      </xdr:sp>
      <xdr:sp macro="" textlink="">
        <xdr:nvSpPr>
          <xdr:cNvPr id="32" name="Rectangle 1065">
            <a:extLst>
              <a:ext uri="{FF2B5EF4-FFF2-40B4-BE49-F238E27FC236}">
                <a16:creationId xmlns:a16="http://schemas.microsoft.com/office/drawing/2014/main" id="{00000000-0008-0000-0B00-000020000000}"/>
              </a:ext>
            </a:extLst>
          </xdr:cNvPr>
          <xdr:cNvSpPr>
            <a:spLocks noChangeArrowheads="1"/>
          </xdr:cNvSpPr>
        </xdr:nvSpPr>
        <xdr:spPr bwMode="auto">
          <a:xfrm>
            <a:off x="2322" y="963"/>
            <a:ext cx="265" cy="8"/>
          </a:xfrm>
          <a:prstGeom prst="rect">
            <a:avLst/>
          </a:prstGeom>
          <a:solidFill>
            <a:schemeClr val="bg1">
              <a:lumMod val="50000"/>
            </a:schemeClr>
          </a:solidFill>
          <a:ln w="9525">
            <a:solidFill>
              <a:srgbClr val="000000"/>
            </a:solidFill>
            <a:miter lim="800000"/>
            <a:headEnd/>
            <a:tailEnd/>
          </a:ln>
        </xdr:spPr>
      </xdr:sp>
    </xdr:grpSp>
    <xdr:clientData/>
  </xdr:twoCellAnchor>
  <xdr:twoCellAnchor>
    <xdr:from>
      <xdr:col>24</xdr:col>
      <xdr:colOff>118390</xdr:colOff>
      <xdr:row>18</xdr:row>
      <xdr:rowOff>20322</xdr:rowOff>
    </xdr:from>
    <xdr:to>
      <xdr:col>30</xdr:col>
      <xdr:colOff>520699</xdr:colOff>
      <xdr:row>34</xdr:row>
      <xdr:rowOff>38102</xdr:rowOff>
    </xdr:to>
    <xdr:cxnSp macro="">
      <xdr:nvCxnSpPr>
        <xdr:cNvPr id="34" name="Shape 166">
          <a:extLst>
            <a:ext uri="{FF2B5EF4-FFF2-40B4-BE49-F238E27FC236}">
              <a16:creationId xmlns:a16="http://schemas.microsoft.com/office/drawing/2014/main" id="{00000000-0008-0000-0B00-000022000000}"/>
            </a:ext>
          </a:extLst>
        </xdr:cNvPr>
        <xdr:cNvCxnSpPr/>
      </xdr:nvCxnSpPr>
      <xdr:spPr>
        <a:xfrm rot="16200000" flipH="1">
          <a:off x="16331705" y="5041407"/>
          <a:ext cx="4297680" cy="4339309"/>
        </a:xfrm>
        <a:prstGeom prst="bentConnector3">
          <a:avLst>
            <a:gd name="adj1" fmla="val 99914"/>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177800</xdr:colOff>
      <xdr:row>14</xdr:row>
      <xdr:rowOff>132518</xdr:rowOff>
    </xdr:from>
    <xdr:to>
      <xdr:col>8</xdr:col>
      <xdr:colOff>55880</xdr:colOff>
      <xdr:row>14</xdr:row>
      <xdr:rowOff>139700</xdr:rowOff>
    </xdr:to>
    <xdr:cxnSp macro="">
      <xdr:nvCxnSpPr>
        <xdr:cNvPr id="35" name="Shape 166">
          <a:extLst>
            <a:ext uri="{FF2B5EF4-FFF2-40B4-BE49-F238E27FC236}">
              <a16:creationId xmlns:a16="http://schemas.microsoft.com/office/drawing/2014/main" id="{00000000-0008-0000-0B00-000023000000}"/>
            </a:ext>
          </a:extLst>
        </xdr:cNvPr>
        <xdr:cNvCxnSpPr/>
      </xdr:nvCxnSpPr>
      <xdr:spPr>
        <a:xfrm flipV="1">
          <a:off x="4620260" y="4201598"/>
          <a:ext cx="1249680" cy="7182"/>
        </a:xfrm>
        <a:prstGeom prst="bentConnector3">
          <a:avLst>
            <a:gd name="adj1" fmla="val -3956"/>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3647</xdr:colOff>
      <xdr:row>8</xdr:row>
      <xdr:rowOff>177803</xdr:rowOff>
    </xdr:from>
    <xdr:to>
      <xdr:col>31</xdr:col>
      <xdr:colOff>319603</xdr:colOff>
      <xdr:row>19</xdr:row>
      <xdr:rowOff>101604</xdr:rowOff>
    </xdr:to>
    <xdr:grpSp>
      <xdr:nvGrpSpPr>
        <xdr:cNvPr id="36" name="Group 1045">
          <a:extLst>
            <a:ext uri="{FF2B5EF4-FFF2-40B4-BE49-F238E27FC236}">
              <a16:creationId xmlns:a16="http://schemas.microsoft.com/office/drawing/2014/main" id="{00000000-0008-0000-0B00-000024000000}"/>
            </a:ext>
          </a:extLst>
        </xdr:cNvPr>
        <xdr:cNvGrpSpPr>
          <a:grpSpLocks/>
        </xdr:cNvGrpSpPr>
      </xdr:nvGrpSpPr>
      <xdr:grpSpPr bwMode="auto">
        <a:xfrm rot="5400000">
          <a:off x="18503600" y="3363100"/>
          <a:ext cx="2733676" cy="1633581"/>
          <a:chOff x="2321" y="821"/>
          <a:chExt cx="306" cy="150"/>
        </a:xfrm>
      </xdr:grpSpPr>
      <xdr:sp macro="" textlink="">
        <xdr:nvSpPr>
          <xdr:cNvPr id="37" name="Rectangle 1047">
            <a:extLst>
              <a:ext uri="{FF2B5EF4-FFF2-40B4-BE49-F238E27FC236}">
                <a16:creationId xmlns:a16="http://schemas.microsoft.com/office/drawing/2014/main" id="{00000000-0008-0000-0B00-000025000000}"/>
              </a:ext>
            </a:extLst>
          </xdr:cNvPr>
          <xdr:cNvSpPr>
            <a:spLocks noChangeAspect="1" noChangeArrowheads="1"/>
          </xdr:cNvSpPr>
        </xdr:nvSpPr>
        <xdr:spPr bwMode="auto">
          <a:xfrm rot="16200000">
            <a:off x="2280" y="883"/>
            <a:ext cx="126" cy="27"/>
          </a:xfrm>
          <a:prstGeom prst="rect">
            <a:avLst/>
          </a:prstGeom>
          <a:gradFill rotWithShape="0">
            <a:gsLst>
              <a:gs pos="0">
                <a:schemeClr val="tx2">
                  <a:lumMod val="20000"/>
                  <a:lumOff val="80000"/>
                </a:schemeClr>
              </a:gs>
              <a:gs pos="50000">
                <a:srgbClr val="00B0F0"/>
              </a:gs>
              <a:gs pos="100000">
                <a:schemeClr val="tx2">
                  <a:lumMod val="20000"/>
                  <a:lumOff val="80000"/>
                </a:schemeClr>
              </a:gs>
            </a:gsLst>
            <a:lin ang="5400000" scaled="1"/>
          </a:gradFill>
          <a:ln w="9525">
            <a:solidFill>
              <a:srgbClr val="000000"/>
            </a:solidFill>
            <a:miter lim="800000"/>
            <a:headEnd/>
            <a:tailEnd/>
          </a:ln>
        </xdr:spPr>
      </xdr:sp>
      <xdr:sp macro="" textlink="">
        <xdr:nvSpPr>
          <xdr:cNvPr id="38" name="Rectangle 1048">
            <a:extLst>
              <a:ext uri="{FF2B5EF4-FFF2-40B4-BE49-F238E27FC236}">
                <a16:creationId xmlns:a16="http://schemas.microsoft.com/office/drawing/2014/main" id="{00000000-0008-0000-0B00-000026000000}"/>
              </a:ext>
            </a:extLst>
          </xdr:cNvPr>
          <xdr:cNvSpPr>
            <a:spLocks noChangeAspect="1" noChangeArrowheads="1"/>
          </xdr:cNvSpPr>
        </xdr:nvSpPr>
        <xdr:spPr bwMode="auto">
          <a:xfrm rot="16200000">
            <a:off x="2339" y="938"/>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39" name="Rectangle 1049">
            <a:extLst>
              <a:ext uri="{FF2B5EF4-FFF2-40B4-BE49-F238E27FC236}">
                <a16:creationId xmlns:a16="http://schemas.microsoft.com/office/drawing/2014/main" id="{00000000-0008-0000-0B00-000027000000}"/>
              </a:ext>
            </a:extLst>
          </xdr:cNvPr>
          <xdr:cNvSpPr>
            <a:spLocks noChangeAspect="1" noChangeArrowheads="1"/>
          </xdr:cNvSpPr>
        </xdr:nvSpPr>
        <xdr:spPr bwMode="auto">
          <a:xfrm rot="16200000">
            <a:off x="2338" y="819"/>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40" name="Rectangle 1050">
            <a:extLst>
              <a:ext uri="{FF2B5EF4-FFF2-40B4-BE49-F238E27FC236}">
                <a16:creationId xmlns:a16="http://schemas.microsoft.com/office/drawing/2014/main" id="{00000000-0008-0000-0B00-000028000000}"/>
              </a:ext>
            </a:extLst>
          </xdr:cNvPr>
          <xdr:cNvSpPr>
            <a:spLocks noChangeAspect="1" noChangeArrowheads="1"/>
          </xdr:cNvSpPr>
        </xdr:nvSpPr>
        <xdr:spPr bwMode="auto">
          <a:xfrm rot="16200000">
            <a:off x="2326" y="884"/>
            <a:ext cx="126" cy="26"/>
          </a:xfrm>
          <a:prstGeom prst="rect">
            <a:avLst/>
          </a:prstGeom>
          <a:gradFill rotWithShape="0">
            <a:gsLst>
              <a:gs pos="0">
                <a:schemeClr val="tx2">
                  <a:lumMod val="20000"/>
                  <a:lumOff val="80000"/>
                </a:schemeClr>
              </a:gs>
              <a:gs pos="50000">
                <a:srgbClr val="00B0F0"/>
              </a:gs>
              <a:gs pos="100000">
                <a:schemeClr val="tx2">
                  <a:lumMod val="20000"/>
                  <a:lumOff val="80000"/>
                </a:schemeClr>
              </a:gs>
            </a:gsLst>
            <a:lin ang="5400000" scaled="1"/>
          </a:gradFill>
          <a:ln w="9525">
            <a:solidFill>
              <a:srgbClr val="000000"/>
            </a:solidFill>
            <a:miter lim="800000"/>
            <a:headEnd/>
            <a:tailEnd/>
          </a:ln>
        </xdr:spPr>
      </xdr:sp>
      <xdr:sp macro="" textlink="">
        <xdr:nvSpPr>
          <xdr:cNvPr id="41" name="Rectangle 1051">
            <a:extLst>
              <a:ext uri="{FF2B5EF4-FFF2-40B4-BE49-F238E27FC236}">
                <a16:creationId xmlns:a16="http://schemas.microsoft.com/office/drawing/2014/main" id="{00000000-0008-0000-0B00-000029000000}"/>
              </a:ext>
            </a:extLst>
          </xdr:cNvPr>
          <xdr:cNvSpPr>
            <a:spLocks noChangeAspect="1" noChangeArrowheads="1"/>
          </xdr:cNvSpPr>
        </xdr:nvSpPr>
        <xdr:spPr bwMode="auto">
          <a:xfrm rot="16200000">
            <a:off x="2386" y="938"/>
            <a:ext cx="8" cy="35"/>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42" name="Rectangle 1052">
            <a:extLst>
              <a:ext uri="{FF2B5EF4-FFF2-40B4-BE49-F238E27FC236}">
                <a16:creationId xmlns:a16="http://schemas.microsoft.com/office/drawing/2014/main" id="{00000000-0008-0000-0B00-00002A000000}"/>
              </a:ext>
            </a:extLst>
          </xdr:cNvPr>
          <xdr:cNvSpPr>
            <a:spLocks noChangeAspect="1" noChangeArrowheads="1"/>
          </xdr:cNvSpPr>
        </xdr:nvSpPr>
        <xdr:spPr bwMode="auto">
          <a:xfrm rot="16200000">
            <a:off x="2385" y="819"/>
            <a:ext cx="8" cy="35"/>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43" name="Rectangle 1053">
            <a:extLst>
              <a:ext uri="{FF2B5EF4-FFF2-40B4-BE49-F238E27FC236}">
                <a16:creationId xmlns:a16="http://schemas.microsoft.com/office/drawing/2014/main" id="{00000000-0008-0000-0B00-00002B000000}"/>
              </a:ext>
            </a:extLst>
          </xdr:cNvPr>
          <xdr:cNvSpPr>
            <a:spLocks noChangeAspect="1" noChangeArrowheads="1"/>
          </xdr:cNvSpPr>
        </xdr:nvSpPr>
        <xdr:spPr bwMode="auto">
          <a:xfrm rot="16200000">
            <a:off x="2371" y="883"/>
            <a:ext cx="126" cy="27"/>
          </a:xfrm>
          <a:prstGeom prst="rect">
            <a:avLst/>
          </a:prstGeom>
          <a:gradFill rotWithShape="0">
            <a:gsLst>
              <a:gs pos="0">
                <a:schemeClr val="tx2">
                  <a:lumMod val="20000"/>
                  <a:lumOff val="80000"/>
                </a:schemeClr>
              </a:gs>
              <a:gs pos="50000">
                <a:srgbClr val="00B0F0"/>
              </a:gs>
              <a:gs pos="100000">
                <a:schemeClr val="tx2">
                  <a:lumMod val="20000"/>
                  <a:lumOff val="80000"/>
                </a:schemeClr>
              </a:gs>
            </a:gsLst>
            <a:lin ang="5400000" scaled="1"/>
          </a:gradFill>
          <a:ln w="9525">
            <a:solidFill>
              <a:srgbClr val="000000"/>
            </a:solidFill>
            <a:miter lim="800000"/>
            <a:headEnd/>
            <a:tailEnd/>
          </a:ln>
        </xdr:spPr>
      </xdr:sp>
      <xdr:sp macro="" textlink="">
        <xdr:nvSpPr>
          <xdr:cNvPr id="44" name="Rectangle 1054">
            <a:extLst>
              <a:ext uri="{FF2B5EF4-FFF2-40B4-BE49-F238E27FC236}">
                <a16:creationId xmlns:a16="http://schemas.microsoft.com/office/drawing/2014/main" id="{00000000-0008-0000-0B00-00002C000000}"/>
              </a:ext>
            </a:extLst>
          </xdr:cNvPr>
          <xdr:cNvSpPr>
            <a:spLocks noChangeAspect="1" noChangeArrowheads="1"/>
          </xdr:cNvSpPr>
        </xdr:nvSpPr>
        <xdr:spPr bwMode="auto">
          <a:xfrm rot="16200000">
            <a:off x="2430" y="938"/>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45" name="Rectangle 1055">
            <a:extLst>
              <a:ext uri="{FF2B5EF4-FFF2-40B4-BE49-F238E27FC236}">
                <a16:creationId xmlns:a16="http://schemas.microsoft.com/office/drawing/2014/main" id="{00000000-0008-0000-0B00-00002D000000}"/>
              </a:ext>
            </a:extLst>
          </xdr:cNvPr>
          <xdr:cNvSpPr>
            <a:spLocks noChangeAspect="1" noChangeArrowheads="1"/>
          </xdr:cNvSpPr>
        </xdr:nvSpPr>
        <xdr:spPr bwMode="auto">
          <a:xfrm rot="16200000">
            <a:off x="2429" y="819"/>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46" name="Rectangle 1056">
            <a:extLst>
              <a:ext uri="{FF2B5EF4-FFF2-40B4-BE49-F238E27FC236}">
                <a16:creationId xmlns:a16="http://schemas.microsoft.com/office/drawing/2014/main" id="{00000000-0008-0000-0B00-00002E000000}"/>
              </a:ext>
            </a:extLst>
          </xdr:cNvPr>
          <xdr:cNvSpPr>
            <a:spLocks noChangeAspect="1" noChangeArrowheads="1"/>
          </xdr:cNvSpPr>
        </xdr:nvSpPr>
        <xdr:spPr bwMode="auto">
          <a:xfrm rot="16200000">
            <a:off x="2416" y="883"/>
            <a:ext cx="126" cy="27"/>
          </a:xfrm>
          <a:prstGeom prst="rect">
            <a:avLst/>
          </a:prstGeom>
          <a:gradFill rotWithShape="0">
            <a:gsLst>
              <a:gs pos="0">
                <a:schemeClr val="tx2">
                  <a:lumMod val="20000"/>
                  <a:lumOff val="80000"/>
                </a:schemeClr>
              </a:gs>
              <a:gs pos="50000">
                <a:srgbClr val="00B0F0"/>
              </a:gs>
              <a:gs pos="100000">
                <a:schemeClr val="tx2">
                  <a:lumMod val="20000"/>
                  <a:lumOff val="80000"/>
                </a:schemeClr>
              </a:gs>
            </a:gsLst>
            <a:lin ang="5400000" scaled="1"/>
          </a:gradFill>
          <a:ln w="9525">
            <a:solidFill>
              <a:srgbClr val="000000"/>
            </a:solidFill>
            <a:miter lim="800000"/>
            <a:headEnd/>
            <a:tailEnd/>
          </a:ln>
        </xdr:spPr>
      </xdr:sp>
      <xdr:sp macro="" textlink="">
        <xdr:nvSpPr>
          <xdr:cNvPr id="47" name="Rectangle 1057">
            <a:extLst>
              <a:ext uri="{FF2B5EF4-FFF2-40B4-BE49-F238E27FC236}">
                <a16:creationId xmlns:a16="http://schemas.microsoft.com/office/drawing/2014/main" id="{00000000-0008-0000-0B00-00002F000000}"/>
              </a:ext>
            </a:extLst>
          </xdr:cNvPr>
          <xdr:cNvSpPr>
            <a:spLocks noChangeAspect="1" noChangeArrowheads="1"/>
          </xdr:cNvSpPr>
        </xdr:nvSpPr>
        <xdr:spPr bwMode="auto">
          <a:xfrm rot="16200000">
            <a:off x="2475" y="938"/>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48" name="Rectangle 1058">
            <a:extLst>
              <a:ext uri="{FF2B5EF4-FFF2-40B4-BE49-F238E27FC236}">
                <a16:creationId xmlns:a16="http://schemas.microsoft.com/office/drawing/2014/main" id="{00000000-0008-0000-0B00-000030000000}"/>
              </a:ext>
            </a:extLst>
          </xdr:cNvPr>
          <xdr:cNvSpPr>
            <a:spLocks noChangeAspect="1" noChangeArrowheads="1"/>
          </xdr:cNvSpPr>
        </xdr:nvSpPr>
        <xdr:spPr bwMode="auto">
          <a:xfrm rot="16200000">
            <a:off x="2474" y="819"/>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49" name="Rectangle 1059">
            <a:extLst>
              <a:ext uri="{FF2B5EF4-FFF2-40B4-BE49-F238E27FC236}">
                <a16:creationId xmlns:a16="http://schemas.microsoft.com/office/drawing/2014/main" id="{00000000-0008-0000-0B00-000031000000}"/>
              </a:ext>
            </a:extLst>
          </xdr:cNvPr>
          <xdr:cNvSpPr>
            <a:spLocks noChangeAspect="1" noChangeArrowheads="1"/>
          </xdr:cNvSpPr>
        </xdr:nvSpPr>
        <xdr:spPr bwMode="auto">
          <a:xfrm rot="16200000">
            <a:off x="2462" y="884"/>
            <a:ext cx="126" cy="26"/>
          </a:xfrm>
          <a:prstGeom prst="rect">
            <a:avLst/>
          </a:prstGeom>
          <a:gradFill rotWithShape="0">
            <a:gsLst>
              <a:gs pos="0">
                <a:schemeClr val="tx2">
                  <a:lumMod val="20000"/>
                  <a:lumOff val="80000"/>
                </a:schemeClr>
              </a:gs>
              <a:gs pos="50000">
                <a:srgbClr val="00B0F0"/>
              </a:gs>
              <a:gs pos="100000">
                <a:schemeClr val="tx2">
                  <a:lumMod val="20000"/>
                  <a:lumOff val="80000"/>
                </a:schemeClr>
              </a:gs>
            </a:gsLst>
            <a:lin ang="5400000" scaled="1"/>
          </a:gradFill>
          <a:ln w="9525">
            <a:solidFill>
              <a:srgbClr val="000000"/>
            </a:solidFill>
            <a:miter lim="800000"/>
            <a:headEnd/>
            <a:tailEnd/>
          </a:ln>
        </xdr:spPr>
      </xdr:sp>
      <xdr:sp macro="" textlink="">
        <xdr:nvSpPr>
          <xdr:cNvPr id="50" name="Rectangle 1060">
            <a:extLst>
              <a:ext uri="{FF2B5EF4-FFF2-40B4-BE49-F238E27FC236}">
                <a16:creationId xmlns:a16="http://schemas.microsoft.com/office/drawing/2014/main" id="{00000000-0008-0000-0B00-000032000000}"/>
              </a:ext>
            </a:extLst>
          </xdr:cNvPr>
          <xdr:cNvSpPr>
            <a:spLocks noChangeAspect="1" noChangeArrowheads="1"/>
          </xdr:cNvSpPr>
        </xdr:nvSpPr>
        <xdr:spPr bwMode="auto">
          <a:xfrm rot="16200000">
            <a:off x="2522" y="938"/>
            <a:ext cx="8" cy="35"/>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51" name="Rectangle 1061">
            <a:extLst>
              <a:ext uri="{FF2B5EF4-FFF2-40B4-BE49-F238E27FC236}">
                <a16:creationId xmlns:a16="http://schemas.microsoft.com/office/drawing/2014/main" id="{00000000-0008-0000-0B00-000033000000}"/>
              </a:ext>
            </a:extLst>
          </xdr:cNvPr>
          <xdr:cNvSpPr>
            <a:spLocks noChangeAspect="1" noChangeArrowheads="1"/>
          </xdr:cNvSpPr>
        </xdr:nvSpPr>
        <xdr:spPr bwMode="auto">
          <a:xfrm rot="16200000">
            <a:off x="2521" y="819"/>
            <a:ext cx="8" cy="35"/>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52" name="Rectangle 1062">
            <a:extLst>
              <a:ext uri="{FF2B5EF4-FFF2-40B4-BE49-F238E27FC236}">
                <a16:creationId xmlns:a16="http://schemas.microsoft.com/office/drawing/2014/main" id="{00000000-0008-0000-0B00-000034000000}"/>
              </a:ext>
            </a:extLst>
          </xdr:cNvPr>
          <xdr:cNvSpPr>
            <a:spLocks noChangeAspect="1" noChangeArrowheads="1"/>
          </xdr:cNvSpPr>
        </xdr:nvSpPr>
        <xdr:spPr bwMode="auto">
          <a:xfrm rot="16200000">
            <a:off x="2507" y="883"/>
            <a:ext cx="126" cy="27"/>
          </a:xfrm>
          <a:prstGeom prst="rect">
            <a:avLst/>
          </a:prstGeom>
          <a:gradFill rotWithShape="0">
            <a:gsLst>
              <a:gs pos="0">
                <a:schemeClr val="tx2">
                  <a:lumMod val="20000"/>
                  <a:lumOff val="80000"/>
                </a:schemeClr>
              </a:gs>
              <a:gs pos="50000">
                <a:srgbClr val="00B0F0"/>
              </a:gs>
              <a:gs pos="100000">
                <a:schemeClr val="tx2">
                  <a:lumMod val="20000"/>
                  <a:lumOff val="80000"/>
                </a:schemeClr>
              </a:gs>
            </a:gsLst>
            <a:lin ang="5400000" scaled="1"/>
          </a:gradFill>
          <a:ln w="9525">
            <a:solidFill>
              <a:srgbClr val="000000"/>
            </a:solidFill>
            <a:miter lim="800000"/>
            <a:headEnd/>
            <a:tailEnd/>
          </a:ln>
        </xdr:spPr>
      </xdr:sp>
      <xdr:sp macro="" textlink="">
        <xdr:nvSpPr>
          <xdr:cNvPr id="53" name="Rectangle 1063">
            <a:extLst>
              <a:ext uri="{FF2B5EF4-FFF2-40B4-BE49-F238E27FC236}">
                <a16:creationId xmlns:a16="http://schemas.microsoft.com/office/drawing/2014/main" id="{00000000-0008-0000-0B00-000035000000}"/>
              </a:ext>
            </a:extLst>
          </xdr:cNvPr>
          <xdr:cNvSpPr>
            <a:spLocks noChangeAspect="1" noChangeArrowheads="1"/>
          </xdr:cNvSpPr>
        </xdr:nvSpPr>
        <xdr:spPr bwMode="auto">
          <a:xfrm rot="16200000">
            <a:off x="2566" y="938"/>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54" name="Rectangle 1064">
            <a:extLst>
              <a:ext uri="{FF2B5EF4-FFF2-40B4-BE49-F238E27FC236}">
                <a16:creationId xmlns:a16="http://schemas.microsoft.com/office/drawing/2014/main" id="{00000000-0008-0000-0B00-000036000000}"/>
              </a:ext>
            </a:extLst>
          </xdr:cNvPr>
          <xdr:cNvSpPr>
            <a:spLocks noChangeAspect="1" noChangeArrowheads="1"/>
          </xdr:cNvSpPr>
        </xdr:nvSpPr>
        <xdr:spPr bwMode="auto">
          <a:xfrm rot="16200000">
            <a:off x="2565" y="819"/>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55" name="Text Box 1096">
            <a:extLst>
              <a:ext uri="{FF2B5EF4-FFF2-40B4-BE49-F238E27FC236}">
                <a16:creationId xmlns:a16="http://schemas.microsoft.com/office/drawing/2014/main" id="{00000000-0008-0000-0B00-000037000000}"/>
              </a:ext>
            </a:extLst>
          </xdr:cNvPr>
          <xdr:cNvSpPr txBox="1">
            <a:spLocks noChangeArrowheads="1"/>
          </xdr:cNvSpPr>
        </xdr:nvSpPr>
        <xdr:spPr bwMode="auto">
          <a:xfrm>
            <a:off x="2590" y="839"/>
            <a:ext cx="37" cy="125"/>
          </a:xfrm>
          <a:prstGeom prst="rect">
            <a:avLst/>
          </a:prstGeom>
          <a:noFill/>
          <a:ln w="9525">
            <a:noFill/>
            <a:miter lim="800000"/>
            <a:headEnd/>
            <a:tailEnd/>
          </a:ln>
        </xdr:spPr>
        <xdr:txBody>
          <a:bodyPr wrap="square" lIns="18288" tIns="18288" rIns="18288" bIns="0" anchor="t" upright="1">
            <a:noAutofit/>
          </a:bodyPr>
          <a:lstStyle/>
          <a:p>
            <a:pPr algn="ctr" rtl="0">
              <a:defRPr sz="1000"/>
            </a:pPr>
            <a:r>
              <a:rPr lang="en-US" sz="1800" b="1" i="0" strike="noStrike">
                <a:solidFill>
                  <a:srgbClr val="000000"/>
                </a:solidFill>
                <a:latin typeface="Arial Narrow" pitchFamily="34" charset="0"/>
              </a:rPr>
              <a:t>RO</a:t>
            </a:r>
          </a:p>
        </xdr:txBody>
      </xdr:sp>
      <xdr:sp macro="" textlink="">
        <xdr:nvSpPr>
          <xdr:cNvPr id="56" name="Rectangle 1097">
            <a:extLst>
              <a:ext uri="{FF2B5EF4-FFF2-40B4-BE49-F238E27FC236}">
                <a16:creationId xmlns:a16="http://schemas.microsoft.com/office/drawing/2014/main" id="{00000000-0008-0000-0B00-000038000000}"/>
              </a:ext>
            </a:extLst>
          </xdr:cNvPr>
          <xdr:cNvSpPr>
            <a:spLocks noChangeArrowheads="1"/>
          </xdr:cNvSpPr>
        </xdr:nvSpPr>
        <xdr:spPr bwMode="auto">
          <a:xfrm>
            <a:off x="2321" y="821"/>
            <a:ext cx="268" cy="8"/>
          </a:xfrm>
          <a:prstGeom prst="rect">
            <a:avLst/>
          </a:prstGeom>
          <a:solidFill>
            <a:schemeClr val="bg1">
              <a:lumMod val="50000"/>
            </a:schemeClr>
          </a:solidFill>
          <a:ln w="9525">
            <a:solidFill>
              <a:srgbClr val="000000"/>
            </a:solidFill>
            <a:miter lim="800000"/>
            <a:headEnd/>
            <a:tailEnd/>
          </a:ln>
        </xdr:spPr>
      </xdr:sp>
      <xdr:sp macro="" textlink="">
        <xdr:nvSpPr>
          <xdr:cNvPr id="57" name="Line 1098">
            <a:extLst>
              <a:ext uri="{FF2B5EF4-FFF2-40B4-BE49-F238E27FC236}">
                <a16:creationId xmlns:a16="http://schemas.microsoft.com/office/drawing/2014/main" id="{00000000-0008-0000-0B00-000039000000}"/>
              </a:ext>
            </a:extLst>
          </xdr:cNvPr>
          <xdr:cNvSpPr>
            <a:spLocks noChangeShapeType="1"/>
          </xdr:cNvSpPr>
        </xdr:nvSpPr>
        <xdr:spPr bwMode="auto">
          <a:xfrm flipV="1">
            <a:off x="2342" y="824"/>
            <a:ext cx="0" cy="142"/>
          </a:xfrm>
          <a:prstGeom prst="line">
            <a:avLst/>
          </a:prstGeom>
          <a:noFill/>
          <a:ln w="38100">
            <a:solidFill>
              <a:srgbClr val="0000FF"/>
            </a:solidFill>
            <a:round/>
            <a:headEnd/>
            <a:tailEnd/>
          </a:ln>
        </xdr:spPr>
      </xdr:sp>
      <xdr:sp macro="" textlink="">
        <xdr:nvSpPr>
          <xdr:cNvPr id="58" name="Line 1099">
            <a:extLst>
              <a:ext uri="{FF2B5EF4-FFF2-40B4-BE49-F238E27FC236}">
                <a16:creationId xmlns:a16="http://schemas.microsoft.com/office/drawing/2014/main" id="{00000000-0008-0000-0B00-00003A000000}"/>
              </a:ext>
            </a:extLst>
          </xdr:cNvPr>
          <xdr:cNvSpPr>
            <a:spLocks noChangeShapeType="1"/>
          </xdr:cNvSpPr>
        </xdr:nvSpPr>
        <xdr:spPr bwMode="auto">
          <a:xfrm flipV="1">
            <a:off x="2479" y="824"/>
            <a:ext cx="0" cy="142"/>
          </a:xfrm>
          <a:prstGeom prst="line">
            <a:avLst/>
          </a:prstGeom>
          <a:noFill/>
          <a:ln w="38100">
            <a:solidFill>
              <a:srgbClr val="0000FF"/>
            </a:solidFill>
            <a:round/>
            <a:headEnd/>
            <a:tailEnd/>
          </a:ln>
        </xdr:spPr>
      </xdr:sp>
      <xdr:sp macro="" textlink="">
        <xdr:nvSpPr>
          <xdr:cNvPr id="59" name="Line 1100">
            <a:extLst>
              <a:ext uri="{FF2B5EF4-FFF2-40B4-BE49-F238E27FC236}">
                <a16:creationId xmlns:a16="http://schemas.microsoft.com/office/drawing/2014/main" id="{00000000-0008-0000-0B00-00003B000000}"/>
              </a:ext>
            </a:extLst>
          </xdr:cNvPr>
          <xdr:cNvSpPr>
            <a:spLocks noChangeShapeType="1"/>
          </xdr:cNvSpPr>
        </xdr:nvSpPr>
        <xdr:spPr bwMode="auto">
          <a:xfrm flipV="1">
            <a:off x="2434" y="824"/>
            <a:ext cx="0" cy="142"/>
          </a:xfrm>
          <a:prstGeom prst="line">
            <a:avLst/>
          </a:prstGeom>
          <a:noFill/>
          <a:ln w="38100">
            <a:solidFill>
              <a:srgbClr val="0000FF"/>
            </a:solidFill>
            <a:round/>
            <a:headEnd/>
            <a:tailEnd/>
          </a:ln>
        </xdr:spPr>
      </xdr:sp>
      <xdr:sp macro="" textlink="">
        <xdr:nvSpPr>
          <xdr:cNvPr id="60" name="Line 1101">
            <a:extLst>
              <a:ext uri="{FF2B5EF4-FFF2-40B4-BE49-F238E27FC236}">
                <a16:creationId xmlns:a16="http://schemas.microsoft.com/office/drawing/2014/main" id="{00000000-0008-0000-0B00-00003C000000}"/>
              </a:ext>
            </a:extLst>
          </xdr:cNvPr>
          <xdr:cNvSpPr>
            <a:spLocks noChangeShapeType="1"/>
          </xdr:cNvSpPr>
        </xdr:nvSpPr>
        <xdr:spPr bwMode="auto">
          <a:xfrm flipV="1">
            <a:off x="2388" y="824"/>
            <a:ext cx="0" cy="142"/>
          </a:xfrm>
          <a:prstGeom prst="line">
            <a:avLst/>
          </a:prstGeom>
          <a:noFill/>
          <a:ln w="38100">
            <a:solidFill>
              <a:srgbClr val="0000FF"/>
            </a:solidFill>
            <a:round/>
            <a:headEnd/>
            <a:tailEnd/>
          </a:ln>
        </xdr:spPr>
      </xdr:sp>
      <xdr:sp macro="" textlink="">
        <xdr:nvSpPr>
          <xdr:cNvPr id="61" name="Line 1102">
            <a:extLst>
              <a:ext uri="{FF2B5EF4-FFF2-40B4-BE49-F238E27FC236}">
                <a16:creationId xmlns:a16="http://schemas.microsoft.com/office/drawing/2014/main" id="{00000000-0008-0000-0B00-00003D000000}"/>
              </a:ext>
            </a:extLst>
          </xdr:cNvPr>
          <xdr:cNvSpPr>
            <a:spLocks noChangeShapeType="1"/>
          </xdr:cNvSpPr>
        </xdr:nvSpPr>
        <xdr:spPr bwMode="auto">
          <a:xfrm flipV="1">
            <a:off x="2570" y="824"/>
            <a:ext cx="0" cy="142"/>
          </a:xfrm>
          <a:prstGeom prst="line">
            <a:avLst/>
          </a:prstGeom>
          <a:noFill/>
          <a:ln w="38100">
            <a:solidFill>
              <a:srgbClr val="0000FF"/>
            </a:solidFill>
            <a:round/>
            <a:headEnd/>
            <a:tailEnd/>
          </a:ln>
        </xdr:spPr>
      </xdr:sp>
      <xdr:sp macro="" textlink="">
        <xdr:nvSpPr>
          <xdr:cNvPr id="62" name="Line 1103">
            <a:extLst>
              <a:ext uri="{FF2B5EF4-FFF2-40B4-BE49-F238E27FC236}">
                <a16:creationId xmlns:a16="http://schemas.microsoft.com/office/drawing/2014/main" id="{00000000-0008-0000-0B00-00003E000000}"/>
              </a:ext>
            </a:extLst>
          </xdr:cNvPr>
          <xdr:cNvSpPr>
            <a:spLocks noChangeShapeType="1"/>
          </xdr:cNvSpPr>
        </xdr:nvSpPr>
        <xdr:spPr bwMode="auto">
          <a:xfrm flipV="1">
            <a:off x="2525" y="824"/>
            <a:ext cx="0" cy="142"/>
          </a:xfrm>
          <a:prstGeom prst="line">
            <a:avLst/>
          </a:prstGeom>
          <a:noFill/>
          <a:ln w="38100">
            <a:solidFill>
              <a:srgbClr val="0000FF"/>
            </a:solidFill>
            <a:round/>
            <a:headEnd/>
            <a:tailEnd/>
          </a:ln>
        </xdr:spPr>
      </xdr:sp>
      <xdr:sp macro="" textlink="">
        <xdr:nvSpPr>
          <xdr:cNvPr id="63" name="Rectangle 1065">
            <a:extLst>
              <a:ext uri="{FF2B5EF4-FFF2-40B4-BE49-F238E27FC236}">
                <a16:creationId xmlns:a16="http://schemas.microsoft.com/office/drawing/2014/main" id="{00000000-0008-0000-0B00-00003F000000}"/>
              </a:ext>
            </a:extLst>
          </xdr:cNvPr>
          <xdr:cNvSpPr>
            <a:spLocks noChangeArrowheads="1"/>
          </xdr:cNvSpPr>
        </xdr:nvSpPr>
        <xdr:spPr bwMode="auto">
          <a:xfrm>
            <a:off x="2322" y="963"/>
            <a:ext cx="265" cy="8"/>
          </a:xfrm>
          <a:prstGeom prst="rect">
            <a:avLst/>
          </a:prstGeom>
          <a:solidFill>
            <a:schemeClr val="bg1">
              <a:lumMod val="50000"/>
            </a:schemeClr>
          </a:solidFill>
          <a:ln w="9525">
            <a:solidFill>
              <a:srgbClr val="000000"/>
            </a:solidFill>
            <a:miter lim="800000"/>
            <a:headEnd/>
            <a:tailEnd/>
          </a:ln>
        </xdr:spPr>
      </xdr:sp>
    </xdr:grpSp>
    <xdr:clientData/>
  </xdr:twoCellAnchor>
  <xdr:twoCellAnchor>
    <xdr:from>
      <xdr:col>38</xdr:col>
      <xdr:colOff>86184</xdr:colOff>
      <xdr:row>31</xdr:row>
      <xdr:rowOff>139700</xdr:rowOff>
    </xdr:from>
    <xdr:to>
      <xdr:col>42</xdr:col>
      <xdr:colOff>88900</xdr:colOff>
      <xdr:row>34</xdr:row>
      <xdr:rowOff>203200</xdr:rowOff>
    </xdr:to>
    <xdr:sp macro="" textlink="">
      <xdr:nvSpPr>
        <xdr:cNvPr id="64" name="AutoShape 1525">
          <a:extLst>
            <a:ext uri="{FF2B5EF4-FFF2-40B4-BE49-F238E27FC236}">
              <a16:creationId xmlns:a16="http://schemas.microsoft.com/office/drawing/2014/main" id="{00000000-0008-0000-0B00-000040000000}"/>
            </a:ext>
          </a:extLst>
        </xdr:cNvPr>
        <xdr:cNvSpPr>
          <a:spLocks noChangeArrowheads="1"/>
        </xdr:cNvSpPr>
      </xdr:nvSpPr>
      <xdr:spPr bwMode="auto">
        <a:xfrm>
          <a:off x="25257584" y="8775700"/>
          <a:ext cx="2542716" cy="749300"/>
        </a:xfrm>
        <a:prstGeom prst="homePlate">
          <a:avLst>
            <a:gd name="adj" fmla="val 72917"/>
          </a:avLst>
        </a:prstGeom>
        <a:solidFill>
          <a:srgbClr val="FF6600"/>
        </a:solidFill>
        <a:ln w="9525">
          <a:solidFill>
            <a:srgbClr val="000000"/>
          </a:solidFill>
          <a:miter lim="800000"/>
          <a:headEnd/>
          <a:tailEnd/>
        </a:ln>
      </xdr:spPr>
      <xdr:txBody>
        <a:bodyPr vertOverflow="clip" wrap="square" lIns="27432" tIns="18288" rIns="27432" bIns="18288" anchor="ctr" upright="1"/>
        <a:lstStyle/>
        <a:p>
          <a:pPr algn="ctr" rtl="0"/>
          <a:r>
            <a:rPr lang="en-US" sz="1400" b="1" i="0">
              <a:effectLst/>
              <a:latin typeface="+mn-lt"/>
              <a:ea typeface="+mn-ea"/>
              <a:cs typeface="+mn-cs"/>
            </a:rPr>
            <a:t>Waste stream 2 to Neutralisation</a:t>
          </a:r>
          <a:r>
            <a:rPr lang="en-US" sz="1400" b="1" i="0" baseline="0">
              <a:effectLst/>
              <a:latin typeface="+mn-lt"/>
              <a:ea typeface="+mn-ea"/>
              <a:cs typeface="+mn-cs"/>
            </a:rPr>
            <a:t> tank</a:t>
          </a:r>
          <a:endParaRPr lang="nl-NL" sz="1400">
            <a:effectLst/>
          </a:endParaRPr>
        </a:p>
      </xdr:txBody>
    </xdr:sp>
    <xdr:clientData/>
  </xdr:twoCellAnchor>
  <xdr:twoCellAnchor>
    <xdr:from>
      <xdr:col>30</xdr:col>
      <xdr:colOff>489068</xdr:colOff>
      <xdr:row>18</xdr:row>
      <xdr:rowOff>104396</xdr:rowOff>
    </xdr:from>
    <xdr:to>
      <xdr:col>38</xdr:col>
      <xdr:colOff>92828</xdr:colOff>
      <xdr:row>34</xdr:row>
      <xdr:rowOff>58676</xdr:rowOff>
    </xdr:to>
    <xdr:cxnSp macro="">
      <xdr:nvCxnSpPr>
        <xdr:cNvPr id="65" name="Shape 166">
          <a:extLst>
            <a:ext uri="{FF2B5EF4-FFF2-40B4-BE49-F238E27FC236}">
              <a16:creationId xmlns:a16="http://schemas.microsoft.com/office/drawing/2014/main" id="{00000000-0008-0000-0B00-000041000000}"/>
            </a:ext>
          </a:extLst>
        </xdr:cNvPr>
        <xdr:cNvCxnSpPr/>
      </xdr:nvCxnSpPr>
      <xdr:spPr>
        <a:xfrm>
          <a:off x="20618568" y="5146296"/>
          <a:ext cx="4645660" cy="4234180"/>
        </a:xfrm>
        <a:prstGeom prst="bentConnector3">
          <a:avLst>
            <a:gd name="adj1" fmla="val 502"/>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38100</xdr:colOff>
      <xdr:row>14</xdr:row>
      <xdr:rowOff>12701</xdr:rowOff>
    </xdr:from>
    <xdr:to>
      <xdr:col>38</xdr:col>
      <xdr:colOff>373380</xdr:colOff>
      <xdr:row>14</xdr:row>
      <xdr:rowOff>25400</xdr:rowOff>
    </xdr:to>
    <xdr:cxnSp macro="">
      <xdr:nvCxnSpPr>
        <xdr:cNvPr id="66" name="Shape 166">
          <a:extLst>
            <a:ext uri="{FF2B5EF4-FFF2-40B4-BE49-F238E27FC236}">
              <a16:creationId xmlns:a16="http://schemas.microsoft.com/office/drawing/2014/main" id="{00000000-0008-0000-0B00-000042000000}"/>
            </a:ext>
          </a:extLst>
        </xdr:cNvPr>
        <xdr:cNvCxnSpPr/>
      </xdr:nvCxnSpPr>
      <xdr:spPr>
        <a:xfrm>
          <a:off x="23340060" y="4081781"/>
          <a:ext cx="1455420" cy="12699"/>
        </a:xfrm>
        <a:prstGeom prst="bentConnector3">
          <a:avLst>
            <a:gd name="adj1" fmla="val 0"/>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454025</xdr:colOff>
      <xdr:row>21</xdr:row>
      <xdr:rowOff>256268</xdr:rowOff>
    </xdr:from>
    <xdr:to>
      <xdr:col>27</xdr:col>
      <xdr:colOff>391210</xdr:colOff>
      <xdr:row>23</xdr:row>
      <xdr:rowOff>171768</xdr:rowOff>
    </xdr:to>
    <xdr:sp macro="" textlink="">
      <xdr:nvSpPr>
        <xdr:cNvPr id="67" name="AutoShape 1525">
          <a:extLst>
            <a:ext uri="{FF2B5EF4-FFF2-40B4-BE49-F238E27FC236}">
              <a16:creationId xmlns:a16="http://schemas.microsoft.com/office/drawing/2014/main" id="{00000000-0008-0000-0B00-000043000000}"/>
            </a:ext>
          </a:extLst>
        </xdr:cNvPr>
        <xdr:cNvSpPr>
          <a:spLocks noChangeArrowheads="1"/>
        </xdr:cNvSpPr>
      </xdr:nvSpPr>
      <xdr:spPr bwMode="auto">
        <a:xfrm>
          <a:off x="16722725" y="6222728"/>
          <a:ext cx="1293545" cy="509860"/>
        </a:xfrm>
        <a:prstGeom prst="homePlate">
          <a:avLst>
            <a:gd name="adj" fmla="val 72917"/>
          </a:avLst>
        </a:prstGeom>
        <a:solidFill>
          <a:srgbClr val="00B050"/>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sz="1100" b="1" i="0" strike="noStrike">
              <a:solidFill>
                <a:srgbClr val="000000"/>
              </a:solidFill>
              <a:latin typeface="Arial"/>
              <a:cs typeface="Arial"/>
            </a:rPr>
            <a:t>Acid + Antiscalant</a:t>
          </a:r>
        </a:p>
      </xdr:txBody>
    </xdr:sp>
    <xdr:clientData/>
  </xdr:twoCellAnchor>
  <xdr:twoCellAnchor>
    <xdr:from>
      <xdr:col>27</xdr:col>
      <xdr:colOff>391210</xdr:colOff>
      <xdr:row>14</xdr:row>
      <xdr:rowOff>38100</xdr:rowOff>
    </xdr:from>
    <xdr:to>
      <xdr:col>27</xdr:col>
      <xdr:colOff>482600</xdr:colOff>
      <xdr:row>22</xdr:row>
      <xdr:rowOff>214018</xdr:rowOff>
    </xdr:to>
    <xdr:cxnSp macro="">
      <xdr:nvCxnSpPr>
        <xdr:cNvPr id="68" name="Shape 166">
          <a:extLst>
            <a:ext uri="{FF2B5EF4-FFF2-40B4-BE49-F238E27FC236}">
              <a16:creationId xmlns:a16="http://schemas.microsoft.com/office/drawing/2014/main" id="{00000000-0008-0000-0B00-000044000000}"/>
            </a:ext>
          </a:extLst>
        </xdr:cNvPr>
        <xdr:cNvCxnSpPr>
          <a:stCxn id="67" idx="3"/>
        </xdr:cNvCxnSpPr>
      </xdr:nvCxnSpPr>
      <xdr:spPr>
        <a:xfrm flipV="1">
          <a:off x="18016270" y="4107180"/>
          <a:ext cx="91390" cy="2370478"/>
        </a:xfrm>
        <a:prstGeom prst="bentConnector2">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450850</xdr:colOff>
      <xdr:row>4</xdr:row>
      <xdr:rowOff>209549</xdr:rowOff>
    </xdr:from>
    <xdr:to>
      <xdr:col>33</xdr:col>
      <xdr:colOff>81100</xdr:colOff>
      <xdr:row>6</xdr:row>
      <xdr:rowOff>183299</xdr:rowOff>
    </xdr:to>
    <xdr:sp macro="" textlink="">
      <xdr:nvSpPr>
        <xdr:cNvPr id="69" name="AutoShape 1525">
          <a:extLst>
            <a:ext uri="{FF2B5EF4-FFF2-40B4-BE49-F238E27FC236}">
              <a16:creationId xmlns:a16="http://schemas.microsoft.com/office/drawing/2014/main" id="{00000000-0008-0000-0B00-000045000000}"/>
            </a:ext>
          </a:extLst>
        </xdr:cNvPr>
        <xdr:cNvSpPr>
          <a:spLocks noChangeArrowheads="1"/>
        </xdr:cNvSpPr>
      </xdr:nvSpPr>
      <xdr:spPr bwMode="auto">
        <a:xfrm rot="10800000">
          <a:off x="20057110" y="1893569"/>
          <a:ext cx="1459050" cy="430950"/>
        </a:xfrm>
        <a:prstGeom prst="homePlate">
          <a:avLst>
            <a:gd name="adj" fmla="val 72917"/>
          </a:avLst>
        </a:prstGeom>
        <a:solidFill>
          <a:srgbClr val="00B050"/>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sz="1200" b="1" i="0" strike="noStrike">
              <a:solidFill>
                <a:srgbClr val="000000"/>
              </a:solidFill>
              <a:latin typeface="Arial"/>
              <a:cs typeface="Arial"/>
            </a:rPr>
            <a:t>RO cleaning</a:t>
          </a:r>
        </a:p>
      </xdr:txBody>
    </xdr:sp>
    <xdr:clientData/>
  </xdr:twoCellAnchor>
  <xdr:twoCellAnchor>
    <xdr:from>
      <xdr:col>33</xdr:col>
      <xdr:colOff>93801</xdr:colOff>
      <xdr:row>6</xdr:row>
      <xdr:rowOff>14695</xdr:rowOff>
    </xdr:from>
    <xdr:to>
      <xdr:col>38</xdr:col>
      <xdr:colOff>109041</xdr:colOff>
      <xdr:row>14</xdr:row>
      <xdr:rowOff>4535</xdr:rowOff>
    </xdr:to>
    <xdr:cxnSp macro="">
      <xdr:nvCxnSpPr>
        <xdr:cNvPr id="70" name="Shape 166">
          <a:extLst>
            <a:ext uri="{FF2B5EF4-FFF2-40B4-BE49-F238E27FC236}">
              <a16:creationId xmlns:a16="http://schemas.microsoft.com/office/drawing/2014/main" id="{00000000-0008-0000-0B00-000046000000}"/>
            </a:ext>
          </a:extLst>
        </xdr:cNvPr>
        <xdr:cNvCxnSpPr/>
      </xdr:nvCxnSpPr>
      <xdr:spPr>
        <a:xfrm rot="16200000" flipV="1">
          <a:off x="22071151" y="1613625"/>
          <a:ext cx="1917700" cy="3002280"/>
        </a:xfrm>
        <a:prstGeom prst="bentConnector2">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76199</xdr:colOff>
      <xdr:row>11</xdr:row>
      <xdr:rowOff>15871</xdr:rowOff>
    </xdr:from>
    <xdr:to>
      <xdr:col>41</xdr:col>
      <xdr:colOff>88899</xdr:colOff>
      <xdr:row>18</xdr:row>
      <xdr:rowOff>76199</xdr:rowOff>
    </xdr:to>
    <xdr:grpSp>
      <xdr:nvGrpSpPr>
        <xdr:cNvPr id="71" name="Group 70">
          <a:extLst>
            <a:ext uri="{FF2B5EF4-FFF2-40B4-BE49-F238E27FC236}">
              <a16:creationId xmlns:a16="http://schemas.microsoft.com/office/drawing/2014/main" id="{00000000-0008-0000-0B00-000047000000}"/>
            </a:ext>
          </a:extLst>
        </xdr:cNvPr>
        <xdr:cNvGrpSpPr/>
      </xdr:nvGrpSpPr>
      <xdr:grpSpPr>
        <a:xfrm>
          <a:off x="24666574" y="3444871"/>
          <a:ext cx="1901825" cy="1774828"/>
          <a:chOff x="41950052" y="11901425"/>
          <a:chExt cx="3447877" cy="2384163"/>
        </a:xfrm>
      </xdr:grpSpPr>
      <xdr:sp macro="" textlink="">
        <xdr:nvSpPr>
          <xdr:cNvPr id="72" name="Can 71">
            <a:extLst>
              <a:ext uri="{FF2B5EF4-FFF2-40B4-BE49-F238E27FC236}">
                <a16:creationId xmlns:a16="http://schemas.microsoft.com/office/drawing/2014/main" id="{00000000-0008-0000-0B00-000048000000}"/>
              </a:ext>
            </a:extLst>
          </xdr:cNvPr>
          <xdr:cNvSpPr/>
        </xdr:nvSpPr>
        <xdr:spPr>
          <a:xfrm>
            <a:off x="42664796" y="11901425"/>
            <a:ext cx="1798672" cy="1848923"/>
          </a:xfrm>
          <a:prstGeom prst="can">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AU" sz="1800"/>
          </a:p>
        </xdr:txBody>
      </xdr:sp>
      <xdr:sp macro="" textlink="">
        <xdr:nvSpPr>
          <xdr:cNvPr id="73" name="TextBox 124">
            <a:extLst>
              <a:ext uri="{FF2B5EF4-FFF2-40B4-BE49-F238E27FC236}">
                <a16:creationId xmlns:a16="http://schemas.microsoft.com/office/drawing/2014/main" id="{00000000-0008-0000-0B00-000049000000}"/>
              </a:ext>
            </a:extLst>
          </xdr:cNvPr>
          <xdr:cNvSpPr txBox="1"/>
        </xdr:nvSpPr>
        <xdr:spPr>
          <a:xfrm>
            <a:off x="41950052" y="13812643"/>
            <a:ext cx="3447877" cy="472945"/>
          </a:xfrm>
          <a:prstGeom prst="rect">
            <a:avLst/>
          </a:prstGeom>
          <a:no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1800" b="1">
                <a:latin typeface="Arial Narrow" pitchFamily="34" charset="0"/>
              </a:rPr>
              <a:t>Product water Tank</a:t>
            </a:r>
            <a:endParaRPr lang="en-AU" sz="1800" b="1">
              <a:latin typeface="Arial Narrow" pitchFamily="34" charset="0"/>
            </a:endParaRPr>
          </a:p>
        </xdr:txBody>
      </xdr:sp>
    </xdr:grpSp>
    <xdr:clientData/>
  </xdr:twoCellAnchor>
  <xdr:twoCellAnchor>
    <xdr:from>
      <xdr:col>4</xdr:col>
      <xdr:colOff>31750</xdr:colOff>
      <xdr:row>14</xdr:row>
      <xdr:rowOff>111125</xdr:rowOff>
    </xdr:from>
    <xdr:to>
      <xdr:col>4</xdr:col>
      <xdr:colOff>671830</xdr:colOff>
      <xdr:row>14</xdr:row>
      <xdr:rowOff>114300</xdr:rowOff>
    </xdr:to>
    <xdr:cxnSp macro="">
      <xdr:nvCxnSpPr>
        <xdr:cNvPr id="74" name="Shape 166">
          <a:extLst>
            <a:ext uri="{FF2B5EF4-FFF2-40B4-BE49-F238E27FC236}">
              <a16:creationId xmlns:a16="http://schemas.microsoft.com/office/drawing/2014/main" id="{00000000-0008-0000-0B00-00004A000000}"/>
            </a:ext>
          </a:extLst>
        </xdr:cNvPr>
        <xdr:cNvCxnSpPr/>
      </xdr:nvCxnSpPr>
      <xdr:spPr>
        <a:xfrm>
          <a:off x="2927350" y="4180205"/>
          <a:ext cx="640080" cy="3175"/>
        </a:xfrm>
        <a:prstGeom prst="bentConnector3">
          <a:avLst>
            <a:gd name="adj1" fmla="val 50000"/>
          </a:avLst>
        </a:prstGeom>
        <a:ln w="254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406400</xdr:colOff>
      <xdr:row>14</xdr:row>
      <xdr:rowOff>12700</xdr:rowOff>
    </xdr:from>
    <xdr:to>
      <xdr:col>28</xdr:col>
      <xdr:colOff>558800</xdr:colOff>
      <xdr:row>14</xdr:row>
      <xdr:rowOff>25400</xdr:rowOff>
    </xdr:to>
    <xdr:cxnSp macro="">
      <xdr:nvCxnSpPr>
        <xdr:cNvPr id="75" name="Shape 166">
          <a:extLst>
            <a:ext uri="{FF2B5EF4-FFF2-40B4-BE49-F238E27FC236}">
              <a16:creationId xmlns:a16="http://schemas.microsoft.com/office/drawing/2014/main" id="{00000000-0008-0000-0B00-00004B000000}"/>
            </a:ext>
          </a:extLst>
        </xdr:cNvPr>
        <xdr:cNvCxnSpPr/>
      </xdr:nvCxnSpPr>
      <xdr:spPr>
        <a:xfrm>
          <a:off x="17284700" y="4081780"/>
          <a:ext cx="1676400" cy="12700"/>
        </a:xfrm>
        <a:prstGeom prst="bentConnector3">
          <a:avLst>
            <a:gd name="adj1" fmla="val -859"/>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12706</xdr:colOff>
      <xdr:row>9</xdr:row>
      <xdr:rowOff>190500</xdr:rowOff>
    </xdr:from>
    <xdr:to>
      <xdr:col>35</xdr:col>
      <xdr:colOff>561226</xdr:colOff>
      <xdr:row>18</xdr:row>
      <xdr:rowOff>190673</xdr:rowOff>
    </xdr:to>
    <xdr:grpSp>
      <xdr:nvGrpSpPr>
        <xdr:cNvPr id="76" name="Group 215">
          <a:extLst>
            <a:ext uri="{FF2B5EF4-FFF2-40B4-BE49-F238E27FC236}">
              <a16:creationId xmlns:a16="http://schemas.microsoft.com/office/drawing/2014/main" id="{00000000-0008-0000-0B00-00004C000000}"/>
            </a:ext>
          </a:extLst>
        </xdr:cNvPr>
        <xdr:cNvGrpSpPr>
          <a:grpSpLocks noChangeAspect="1"/>
        </xdr:cNvGrpSpPr>
      </xdr:nvGrpSpPr>
      <xdr:grpSpPr bwMode="auto">
        <a:xfrm>
          <a:off x="22190081" y="3063875"/>
          <a:ext cx="1151770" cy="2270298"/>
          <a:chOff x="1447" y="470"/>
          <a:chExt cx="163" cy="417"/>
        </a:xfrm>
      </xdr:grpSpPr>
      <xdr:sp macro="" textlink="">
        <xdr:nvSpPr>
          <xdr:cNvPr id="77" name="Oval 216">
            <a:extLst>
              <a:ext uri="{FF2B5EF4-FFF2-40B4-BE49-F238E27FC236}">
                <a16:creationId xmlns:a16="http://schemas.microsoft.com/office/drawing/2014/main" id="{00000000-0008-0000-0B00-00004D000000}"/>
              </a:ext>
            </a:extLst>
          </xdr:cNvPr>
          <xdr:cNvSpPr>
            <a:spLocks noChangeAspect="1" noChangeArrowheads="1"/>
          </xdr:cNvSpPr>
        </xdr:nvSpPr>
        <xdr:spPr bwMode="auto">
          <a:xfrm>
            <a:off x="1447" y="724"/>
            <a:ext cx="163" cy="163"/>
          </a:xfrm>
          <a:prstGeom prst="ellipse">
            <a:avLst/>
          </a:prstGeom>
          <a:solidFill>
            <a:srgbClr val="FFC000"/>
          </a:solidFill>
          <a:ln w="9525">
            <a:solidFill>
              <a:srgbClr val="000000"/>
            </a:solidFill>
            <a:round/>
            <a:headEnd/>
            <a:tailEnd/>
          </a:ln>
        </xdr:spPr>
      </xdr:sp>
      <xdr:sp macro="" textlink="">
        <xdr:nvSpPr>
          <xdr:cNvPr id="78" name="Oval 217">
            <a:extLst>
              <a:ext uri="{FF2B5EF4-FFF2-40B4-BE49-F238E27FC236}">
                <a16:creationId xmlns:a16="http://schemas.microsoft.com/office/drawing/2014/main" id="{00000000-0008-0000-0B00-00004E000000}"/>
              </a:ext>
            </a:extLst>
          </xdr:cNvPr>
          <xdr:cNvSpPr>
            <a:spLocks noChangeAspect="1" noChangeArrowheads="1"/>
          </xdr:cNvSpPr>
        </xdr:nvSpPr>
        <xdr:spPr bwMode="auto">
          <a:xfrm>
            <a:off x="1447" y="470"/>
            <a:ext cx="163" cy="163"/>
          </a:xfrm>
          <a:prstGeom prst="ellipse">
            <a:avLst/>
          </a:prstGeom>
          <a:solidFill>
            <a:srgbClr val="FFC000"/>
          </a:solidFill>
          <a:ln w="9525">
            <a:solidFill>
              <a:srgbClr val="000000"/>
            </a:solidFill>
            <a:round/>
            <a:headEnd/>
            <a:tailEnd/>
          </a:ln>
        </xdr:spPr>
      </xdr:sp>
      <xdr:sp macro="" textlink="">
        <xdr:nvSpPr>
          <xdr:cNvPr id="79" name="Rectangle 218">
            <a:extLst>
              <a:ext uri="{FF2B5EF4-FFF2-40B4-BE49-F238E27FC236}">
                <a16:creationId xmlns:a16="http://schemas.microsoft.com/office/drawing/2014/main" id="{00000000-0008-0000-0B00-00004F000000}"/>
              </a:ext>
            </a:extLst>
          </xdr:cNvPr>
          <xdr:cNvSpPr>
            <a:spLocks noChangeAspect="1" noChangeArrowheads="1"/>
          </xdr:cNvSpPr>
        </xdr:nvSpPr>
        <xdr:spPr bwMode="auto">
          <a:xfrm>
            <a:off x="1447" y="557"/>
            <a:ext cx="163" cy="261"/>
          </a:xfrm>
          <a:prstGeom prst="rect">
            <a:avLst/>
          </a:prstGeom>
          <a:solidFill>
            <a:srgbClr val="FFC000"/>
          </a:solidFill>
          <a:ln w="9525">
            <a:solidFill>
              <a:srgbClr val="000000"/>
            </a:solidFill>
            <a:miter lim="800000"/>
            <a:headEnd/>
            <a:tailEnd/>
          </a:ln>
        </xdr:spPr>
        <xdr:txBody>
          <a:bodyPr vertOverflow="clip" wrap="square" lIns="27432" tIns="18288" rIns="27432" bIns="0" anchor="t" upright="1"/>
          <a:lstStyle/>
          <a:p>
            <a:pPr algn="ctr" rtl="0">
              <a:defRPr sz="1000"/>
            </a:pPr>
            <a:endParaRPr lang="en-US" sz="1800" b="0" i="0" strike="noStrike">
              <a:solidFill>
                <a:srgbClr val="000000"/>
              </a:solidFill>
              <a:latin typeface="Arial"/>
              <a:cs typeface="Arial"/>
            </a:endParaRPr>
          </a:p>
        </xdr:txBody>
      </xdr:sp>
      <xdr:sp macro="" textlink="">
        <xdr:nvSpPr>
          <xdr:cNvPr id="80" name="Rectangle 219" descr="Wide upward diagonal">
            <a:extLst>
              <a:ext uri="{FF2B5EF4-FFF2-40B4-BE49-F238E27FC236}">
                <a16:creationId xmlns:a16="http://schemas.microsoft.com/office/drawing/2014/main" id="{00000000-0008-0000-0B00-000050000000}"/>
              </a:ext>
            </a:extLst>
          </xdr:cNvPr>
          <xdr:cNvSpPr>
            <a:spLocks noChangeAspect="1" noChangeArrowheads="1"/>
          </xdr:cNvSpPr>
        </xdr:nvSpPr>
        <xdr:spPr bwMode="auto">
          <a:xfrm>
            <a:off x="1447" y="615"/>
            <a:ext cx="163" cy="150"/>
          </a:xfrm>
          <a:prstGeom prst="rect">
            <a:avLst/>
          </a:prstGeom>
          <a:pattFill prst="wdUpDiag">
            <a:fgClr>
              <a:srgbClr val="FFC000"/>
            </a:fgClr>
            <a:bgClr>
              <a:srgbClr val="FFFFFF"/>
            </a:bgClr>
          </a:pattFill>
          <a:ln w="9525">
            <a:solidFill>
              <a:srgbClr val="000000"/>
            </a:solidFill>
            <a:miter lim="800000"/>
            <a:headEnd/>
            <a:tailEnd/>
          </a:ln>
        </xdr:spPr>
      </xdr:sp>
      <xdr:sp macro="" textlink="">
        <xdr:nvSpPr>
          <xdr:cNvPr id="81" name="Rectangle 220">
            <a:extLst>
              <a:ext uri="{FF2B5EF4-FFF2-40B4-BE49-F238E27FC236}">
                <a16:creationId xmlns:a16="http://schemas.microsoft.com/office/drawing/2014/main" id="{00000000-0008-0000-0B00-000051000000}"/>
              </a:ext>
            </a:extLst>
          </xdr:cNvPr>
          <xdr:cNvSpPr>
            <a:spLocks noChangeAspect="1" noChangeArrowheads="1"/>
          </xdr:cNvSpPr>
        </xdr:nvSpPr>
        <xdr:spPr bwMode="auto">
          <a:xfrm>
            <a:off x="1447" y="765"/>
            <a:ext cx="163" cy="22"/>
          </a:xfrm>
          <a:prstGeom prst="rect">
            <a:avLst/>
          </a:prstGeom>
          <a:solidFill>
            <a:srgbClr val="C0C0C0"/>
          </a:solidFill>
          <a:ln w="9525">
            <a:solidFill>
              <a:srgbClr val="000000"/>
            </a:solidFill>
            <a:miter lim="800000"/>
            <a:headEnd/>
            <a:tailEnd/>
          </a:ln>
        </xdr:spPr>
      </xdr:sp>
    </xdr:grpSp>
    <xdr:clientData/>
  </xdr:twoCellAnchor>
  <xdr:twoCellAnchor>
    <xdr:from>
      <xdr:col>34</xdr:col>
      <xdr:colOff>157256</xdr:colOff>
      <xdr:row>18</xdr:row>
      <xdr:rowOff>260166</xdr:rowOff>
    </xdr:from>
    <xdr:to>
      <xdr:col>35</xdr:col>
      <xdr:colOff>469905</xdr:colOff>
      <xdr:row>20</xdr:row>
      <xdr:rowOff>38101</xdr:rowOff>
    </xdr:to>
    <xdr:sp macro="" textlink="">
      <xdr:nvSpPr>
        <xdr:cNvPr id="82" name="Text Box 1096">
          <a:extLst>
            <a:ext uri="{FF2B5EF4-FFF2-40B4-BE49-F238E27FC236}">
              <a16:creationId xmlns:a16="http://schemas.microsoft.com/office/drawing/2014/main" id="{00000000-0008-0000-0B00-000052000000}"/>
            </a:ext>
          </a:extLst>
        </xdr:cNvPr>
        <xdr:cNvSpPr txBox="1">
          <a:spLocks noChangeArrowheads="1"/>
        </xdr:cNvSpPr>
      </xdr:nvSpPr>
      <xdr:spPr bwMode="auto">
        <a:xfrm rot="5400000">
          <a:off x="22427363" y="5071539"/>
          <a:ext cx="471355" cy="922249"/>
        </a:xfrm>
        <a:prstGeom prst="rect">
          <a:avLst/>
        </a:prstGeom>
        <a:noFill/>
        <a:ln w="9525">
          <a:noFill/>
          <a:miter lim="800000"/>
          <a:headEnd/>
          <a:tailEnd/>
        </a:ln>
      </xdr:spPr>
      <xdr:txBody>
        <a:bodyPr wrap="square" lIns="18288" tIns="18288" rIns="18288" bIns="0" anchor="t" upright="1">
          <a:noAutofit/>
        </a:bodyPr>
        <a:lstStyle/>
        <a:p>
          <a:pPr algn="ctr" rtl="0">
            <a:defRPr sz="1000"/>
          </a:pPr>
          <a:r>
            <a:rPr lang="en-US" sz="1800" b="1" i="0" strike="noStrike">
              <a:solidFill>
                <a:srgbClr val="000000"/>
              </a:solidFill>
              <a:latin typeface="Arial Narrow" pitchFamily="34" charset="0"/>
            </a:rPr>
            <a:t>IX </a:t>
          </a:r>
        </a:p>
      </xdr:txBody>
    </xdr:sp>
    <xdr:clientData/>
  </xdr:twoCellAnchor>
  <xdr:twoCellAnchor>
    <xdr:from>
      <xdr:col>35</xdr:col>
      <xdr:colOff>571503</xdr:colOff>
      <xdr:row>17</xdr:row>
      <xdr:rowOff>104143</xdr:rowOff>
    </xdr:from>
    <xdr:to>
      <xdr:col>35</xdr:col>
      <xdr:colOff>571503</xdr:colOff>
      <xdr:row>34</xdr:row>
      <xdr:rowOff>25403</xdr:rowOff>
    </xdr:to>
    <xdr:cxnSp macro="">
      <xdr:nvCxnSpPr>
        <xdr:cNvPr id="83" name="Shape 166">
          <a:extLst>
            <a:ext uri="{FF2B5EF4-FFF2-40B4-BE49-F238E27FC236}">
              <a16:creationId xmlns:a16="http://schemas.microsoft.com/office/drawing/2014/main" id="{00000000-0008-0000-0B00-000053000000}"/>
            </a:ext>
          </a:extLst>
        </xdr:cNvPr>
        <xdr:cNvCxnSpPr/>
      </xdr:nvCxnSpPr>
      <xdr:spPr>
        <a:xfrm rot="16200000" flipH="1">
          <a:off x="21635723" y="7106923"/>
          <a:ext cx="4480560" cy="0"/>
        </a:xfrm>
        <a:prstGeom prst="bentConnector3">
          <a:avLst>
            <a:gd name="adj1" fmla="val 237"/>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596900</xdr:colOff>
      <xdr:row>5</xdr:row>
      <xdr:rowOff>201565</xdr:rowOff>
    </xdr:from>
    <xdr:to>
      <xdr:col>30</xdr:col>
      <xdr:colOff>444500</xdr:colOff>
      <xdr:row>9</xdr:row>
      <xdr:rowOff>18685</xdr:rowOff>
    </xdr:to>
    <xdr:cxnSp macro="">
      <xdr:nvCxnSpPr>
        <xdr:cNvPr id="84" name="Shape 166">
          <a:extLst>
            <a:ext uri="{FF2B5EF4-FFF2-40B4-BE49-F238E27FC236}">
              <a16:creationId xmlns:a16="http://schemas.microsoft.com/office/drawing/2014/main" id="{00000000-0008-0000-0B00-000054000000}"/>
            </a:ext>
          </a:extLst>
        </xdr:cNvPr>
        <xdr:cNvCxnSpPr/>
      </xdr:nvCxnSpPr>
      <xdr:spPr>
        <a:xfrm rot="10800000" flipV="1">
          <a:off x="19593560" y="2114185"/>
          <a:ext cx="457200" cy="731520"/>
        </a:xfrm>
        <a:prstGeom prst="bentConnector2">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xdr:col>
      <xdr:colOff>660400</xdr:colOff>
      <xdr:row>11</xdr:row>
      <xdr:rowOff>139700</xdr:rowOff>
    </xdr:from>
    <xdr:to>
      <xdr:col>6</xdr:col>
      <xdr:colOff>119743</xdr:colOff>
      <xdr:row>17</xdr:row>
      <xdr:rowOff>139700</xdr:rowOff>
    </xdr:to>
    <xdr:pic>
      <xdr:nvPicPr>
        <xdr:cNvPr id="85" name="Picture 84">
          <a:extLst>
            <a:ext uri="{FF2B5EF4-FFF2-40B4-BE49-F238E27FC236}">
              <a16:creationId xmlns:a16="http://schemas.microsoft.com/office/drawing/2014/main" id="{00000000-0008-0000-0B00-000055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8634" t="36490" r="2078" b="27055"/>
        <a:stretch/>
      </xdr:blipFill>
      <xdr:spPr bwMode="auto">
        <a:xfrm>
          <a:off x="3556000" y="3522980"/>
          <a:ext cx="1013460" cy="1371600"/>
        </a:xfrm>
        <a:prstGeom prst="rect">
          <a:avLst/>
        </a:prstGeom>
        <a:noFill/>
        <a:ln>
          <a:noFill/>
        </a:ln>
        <a:extLst>
          <a:ext uri="{53640926-AAD7-44D8-BBD7-CCE9431645EC}">
            <a14:shadowObscured xmlns:a14="http://schemas.microsoft.com/office/drawing/2010/main"/>
          </a:ext>
        </a:extLst>
      </xdr:spPr>
    </xdr:pic>
    <xdr:clientData/>
  </xdr:twoCellAnchor>
  <xdr:twoCellAnchor>
    <xdr:from>
      <xdr:col>4</xdr:col>
      <xdr:colOff>508000</xdr:colOff>
      <xdr:row>9</xdr:row>
      <xdr:rowOff>139708</xdr:rowOff>
    </xdr:from>
    <xdr:to>
      <xdr:col>7</xdr:col>
      <xdr:colOff>177800</xdr:colOff>
      <xdr:row>11</xdr:row>
      <xdr:rowOff>101609</xdr:rowOff>
    </xdr:to>
    <xdr:sp macro="" textlink="">
      <xdr:nvSpPr>
        <xdr:cNvPr id="86" name="Text Box 1096">
          <a:extLst>
            <a:ext uri="{FF2B5EF4-FFF2-40B4-BE49-F238E27FC236}">
              <a16:creationId xmlns:a16="http://schemas.microsoft.com/office/drawing/2014/main" id="{00000000-0008-0000-0B00-000056000000}"/>
            </a:ext>
          </a:extLst>
        </xdr:cNvPr>
        <xdr:cNvSpPr txBox="1">
          <a:spLocks noChangeArrowheads="1"/>
        </xdr:cNvSpPr>
      </xdr:nvSpPr>
      <xdr:spPr bwMode="auto">
        <a:xfrm rot="5400000">
          <a:off x="4084319" y="2286009"/>
          <a:ext cx="518161" cy="1879600"/>
        </a:xfrm>
        <a:prstGeom prst="rect">
          <a:avLst/>
        </a:prstGeom>
        <a:noFill/>
        <a:ln w="9525">
          <a:noFill/>
          <a:miter lim="800000"/>
          <a:headEnd/>
          <a:tailEnd/>
        </a:ln>
      </xdr:spPr>
      <xdr:txBody>
        <a:bodyPr wrap="square" lIns="18288" tIns="18288" rIns="18288" bIns="0" anchor="t" upright="1">
          <a:noAutofit/>
        </a:bodyPr>
        <a:lstStyle/>
        <a:p>
          <a:pPr algn="ctr" rtl="0">
            <a:defRPr sz="1000"/>
          </a:pPr>
          <a:r>
            <a:rPr lang="en-US" sz="1800" b="1" i="0" strike="noStrike" baseline="0">
              <a:solidFill>
                <a:srgbClr val="000000"/>
              </a:solidFill>
              <a:latin typeface="Arial Narrow" pitchFamily="34" charset="0"/>
            </a:rPr>
            <a:t>Pre-filter</a:t>
          </a:r>
          <a:endParaRPr lang="en-US" sz="1800" b="1" i="0" strike="noStrike">
            <a:solidFill>
              <a:srgbClr val="000000"/>
            </a:solidFill>
            <a:latin typeface="Arial Narrow" pitchFamily="34" charset="0"/>
          </a:endParaRPr>
        </a:p>
      </xdr:txBody>
    </xdr:sp>
    <xdr:clientData/>
  </xdr:twoCellAnchor>
  <xdr:twoCellAnchor editAs="oneCell">
    <xdr:from>
      <xdr:col>8</xdr:col>
      <xdr:colOff>63500</xdr:colOff>
      <xdr:row>11</xdr:row>
      <xdr:rowOff>38100</xdr:rowOff>
    </xdr:from>
    <xdr:to>
      <xdr:col>11</xdr:col>
      <xdr:colOff>328460</xdr:colOff>
      <xdr:row>17</xdr:row>
      <xdr:rowOff>12700</xdr:rowOff>
    </xdr:to>
    <xdr:pic>
      <xdr:nvPicPr>
        <xdr:cNvPr id="87" name="Picture 86" descr="Image result for actiflo&quot;">
          <a:extLst>
            <a:ext uri="{FF2B5EF4-FFF2-40B4-BE49-F238E27FC236}">
              <a16:creationId xmlns:a16="http://schemas.microsoft.com/office/drawing/2014/main" id="{00000000-0008-0000-0B00-000057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5882"/>
        <a:stretch/>
      </xdr:blipFill>
      <xdr:spPr bwMode="auto">
        <a:xfrm>
          <a:off x="5877560" y="3421380"/>
          <a:ext cx="2322360" cy="1346200"/>
        </a:xfrm>
        <a:prstGeom prst="rect">
          <a:avLst/>
        </a:prstGeom>
        <a:noFill/>
        <a:effectLst>
          <a:glow rad="50800">
            <a:schemeClr val="tx1"/>
          </a:glow>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469900</xdr:colOff>
      <xdr:row>9</xdr:row>
      <xdr:rowOff>139700</xdr:rowOff>
    </xdr:from>
    <xdr:to>
      <xdr:col>15</xdr:col>
      <xdr:colOff>718457</xdr:colOff>
      <xdr:row>18</xdr:row>
      <xdr:rowOff>52615</xdr:rowOff>
    </xdr:to>
    <xdr:pic>
      <xdr:nvPicPr>
        <xdr:cNvPr id="88" name="Picture 87" descr="Two-stage Moving Bed Biofilm Reactor">
          <a:extLst>
            <a:ext uri="{FF2B5EF4-FFF2-40B4-BE49-F238E27FC236}">
              <a16:creationId xmlns:a16="http://schemas.microsoft.com/office/drawing/2014/main" id="{00000000-0008-0000-0B00-000058000000}"/>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32687" t="21634" r="53641" b="41707"/>
        <a:stretch/>
      </xdr:blipFill>
      <xdr:spPr bwMode="auto">
        <a:xfrm>
          <a:off x="9392920" y="2966720"/>
          <a:ext cx="1653540" cy="213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12700</xdr:colOff>
      <xdr:row>14</xdr:row>
      <xdr:rowOff>56318</xdr:rowOff>
    </xdr:from>
    <xdr:to>
      <xdr:col>13</xdr:col>
      <xdr:colOff>436880</xdr:colOff>
      <xdr:row>14</xdr:row>
      <xdr:rowOff>63500</xdr:rowOff>
    </xdr:to>
    <xdr:cxnSp macro="">
      <xdr:nvCxnSpPr>
        <xdr:cNvPr id="89" name="Shape 166">
          <a:extLst>
            <a:ext uri="{FF2B5EF4-FFF2-40B4-BE49-F238E27FC236}">
              <a16:creationId xmlns:a16="http://schemas.microsoft.com/office/drawing/2014/main" id="{00000000-0008-0000-0B00-000059000000}"/>
            </a:ext>
          </a:extLst>
        </xdr:cNvPr>
        <xdr:cNvCxnSpPr/>
      </xdr:nvCxnSpPr>
      <xdr:spPr>
        <a:xfrm flipV="1">
          <a:off x="8265160" y="4125398"/>
          <a:ext cx="1094740" cy="7182"/>
        </a:xfrm>
        <a:prstGeom prst="bentConnector3">
          <a:avLst>
            <a:gd name="adj1" fmla="val -3956"/>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266700</xdr:colOff>
      <xdr:row>14</xdr:row>
      <xdr:rowOff>0</xdr:rowOff>
    </xdr:from>
    <xdr:to>
      <xdr:col>17</xdr:col>
      <xdr:colOff>571500</xdr:colOff>
      <xdr:row>14</xdr:row>
      <xdr:rowOff>7182</xdr:rowOff>
    </xdr:to>
    <xdr:cxnSp macro="">
      <xdr:nvCxnSpPr>
        <xdr:cNvPr id="90" name="Shape 166">
          <a:extLst>
            <a:ext uri="{FF2B5EF4-FFF2-40B4-BE49-F238E27FC236}">
              <a16:creationId xmlns:a16="http://schemas.microsoft.com/office/drawing/2014/main" id="{00000000-0008-0000-0B00-00005A000000}"/>
            </a:ext>
          </a:extLst>
        </xdr:cNvPr>
        <xdr:cNvCxnSpPr/>
      </xdr:nvCxnSpPr>
      <xdr:spPr>
        <a:xfrm flipV="1">
          <a:off x="11071860" y="4069080"/>
          <a:ext cx="1112520" cy="7182"/>
        </a:xfrm>
        <a:prstGeom prst="bentConnector3">
          <a:avLst>
            <a:gd name="adj1" fmla="val -3956"/>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18</xdr:col>
      <xdr:colOff>5080</xdr:colOff>
      <xdr:row>10</xdr:row>
      <xdr:rowOff>208280</xdr:rowOff>
    </xdr:from>
    <xdr:to>
      <xdr:col>21</xdr:col>
      <xdr:colOff>492232</xdr:colOff>
      <xdr:row>16</xdr:row>
      <xdr:rowOff>188686</xdr:rowOff>
    </xdr:to>
    <xdr:pic>
      <xdr:nvPicPr>
        <xdr:cNvPr id="91" name="Picture 90" descr="Image result for actiflo&quot;">
          <a:extLst>
            <a:ext uri="{FF2B5EF4-FFF2-40B4-BE49-F238E27FC236}">
              <a16:creationId xmlns:a16="http://schemas.microsoft.com/office/drawing/2014/main" id="{00000000-0008-0000-0B00-00005B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5882"/>
        <a:stretch/>
      </xdr:blipFill>
      <xdr:spPr bwMode="auto">
        <a:xfrm>
          <a:off x="12227560" y="3302000"/>
          <a:ext cx="2381266" cy="1414780"/>
        </a:xfrm>
        <a:prstGeom prst="rect">
          <a:avLst/>
        </a:prstGeom>
        <a:noFill/>
        <a:effectLst>
          <a:glow rad="50800">
            <a:schemeClr val="tx1"/>
          </a:glow>
        </a:effectLst>
        <a:extLst>
          <a:ext uri="{909E8E84-426E-40DD-AFC4-6F175D3DCCD1}">
            <a14:hiddenFill xmlns:a14="http://schemas.microsoft.com/office/drawing/2010/main">
              <a:solidFill>
                <a:srgbClr val="FFFFFF"/>
              </a:solidFill>
            </a14:hiddenFill>
          </a:ext>
        </a:extLst>
      </xdr:spPr>
    </xdr:pic>
    <xdr:clientData/>
  </xdr:twoCellAnchor>
  <xdr:twoCellAnchor>
    <xdr:from>
      <xdr:col>21</xdr:col>
      <xdr:colOff>576580</xdr:colOff>
      <xdr:row>14</xdr:row>
      <xdr:rowOff>15240</xdr:rowOff>
    </xdr:from>
    <xdr:to>
      <xdr:col>24</xdr:col>
      <xdr:colOff>101600</xdr:colOff>
      <xdr:row>14</xdr:row>
      <xdr:rowOff>22422</xdr:rowOff>
    </xdr:to>
    <xdr:cxnSp macro="">
      <xdr:nvCxnSpPr>
        <xdr:cNvPr id="92" name="Shape 166">
          <a:extLst>
            <a:ext uri="{FF2B5EF4-FFF2-40B4-BE49-F238E27FC236}">
              <a16:creationId xmlns:a16="http://schemas.microsoft.com/office/drawing/2014/main" id="{00000000-0008-0000-0B00-00005C000000}"/>
            </a:ext>
          </a:extLst>
        </xdr:cNvPr>
        <xdr:cNvCxnSpPr/>
      </xdr:nvCxnSpPr>
      <xdr:spPr>
        <a:xfrm flipV="1">
          <a:off x="15105380" y="4091940"/>
          <a:ext cx="1188720" cy="7182"/>
        </a:xfrm>
        <a:prstGeom prst="bentConnector3">
          <a:avLst>
            <a:gd name="adj1" fmla="val -3956"/>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444500</xdr:colOff>
      <xdr:row>14</xdr:row>
      <xdr:rowOff>12700</xdr:rowOff>
    </xdr:from>
    <xdr:to>
      <xdr:col>33</xdr:col>
      <xdr:colOff>596900</xdr:colOff>
      <xdr:row>14</xdr:row>
      <xdr:rowOff>25400</xdr:rowOff>
    </xdr:to>
    <xdr:cxnSp macro="">
      <xdr:nvCxnSpPr>
        <xdr:cNvPr id="93" name="Shape 166">
          <a:extLst>
            <a:ext uri="{FF2B5EF4-FFF2-40B4-BE49-F238E27FC236}">
              <a16:creationId xmlns:a16="http://schemas.microsoft.com/office/drawing/2014/main" id="{00000000-0008-0000-0B00-00005D000000}"/>
            </a:ext>
          </a:extLst>
        </xdr:cNvPr>
        <xdr:cNvCxnSpPr/>
      </xdr:nvCxnSpPr>
      <xdr:spPr>
        <a:xfrm>
          <a:off x="20660360" y="4081780"/>
          <a:ext cx="1371600" cy="12700"/>
        </a:xfrm>
        <a:prstGeom prst="bentConnector3">
          <a:avLst>
            <a:gd name="adj1" fmla="val -859"/>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431800</xdr:colOff>
      <xdr:row>18</xdr:row>
      <xdr:rowOff>139698</xdr:rowOff>
    </xdr:from>
    <xdr:to>
      <xdr:col>14</xdr:col>
      <xdr:colOff>431801</xdr:colOff>
      <xdr:row>28</xdr:row>
      <xdr:rowOff>63504</xdr:rowOff>
    </xdr:to>
    <xdr:cxnSp macro="">
      <xdr:nvCxnSpPr>
        <xdr:cNvPr id="94" name="Shape 166">
          <a:extLst>
            <a:ext uri="{FF2B5EF4-FFF2-40B4-BE49-F238E27FC236}">
              <a16:creationId xmlns:a16="http://schemas.microsoft.com/office/drawing/2014/main" id="{00000000-0008-0000-0B00-00005E000000}"/>
            </a:ext>
          </a:extLst>
        </xdr:cNvPr>
        <xdr:cNvCxnSpPr/>
      </xdr:nvCxnSpPr>
      <xdr:spPr>
        <a:xfrm rot="5400000">
          <a:off x="8649968" y="6544310"/>
          <a:ext cx="2735586" cy="1"/>
        </a:xfrm>
        <a:prstGeom prst="bentConnector3">
          <a:avLst>
            <a:gd name="adj1" fmla="val 50000"/>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495300</xdr:colOff>
      <xdr:row>8</xdr:row>
      <xdr:rowOff>190510</xdr:rowOff>
    </xdr:from>
    <xdr:to>
      <xdr:col>11</xdr:col>
      <xdr:colOff>165100</xdr:colOff>
      <xdr:row>10</xdr:row>
      <xdr:rowOff>152411</xdr:rowOff>
    </xdr:to>
    <xdr:sp macro="" textlink="">
      <xdr:nvSpPr>
        <xdr:cNvPr id="95" name="Text Box 1096">
          <a:extLst>
            <a:ext uri="{FF2B5EF4-FFF2-40B4-BE49-F238E27FC236}">
              <a16:creationId xmlns:a16="http://schemas.microsoft.com/office/drawing/2014/main" id="{00000000-0008-0000-0B00-00005F000000}"/>
            </a:ext>
          </a:extLst>
        </xdr:cNvPr>
        <xdr:cNvSpPr txBox="1">
          <a:spLocks noChangeArrowheads="1"/>
        </xdr:cNvSpPr>
      </xdr:nvSpPr>
      <xdr:spPr bwMode="auto">
        <a:xfrm rot="5400000">
          <a:off x="6830059" y="2268231"/>
          <a:ext cx="457201" cy="1498600"/>
        </a:xfrm>
        <a:prstGeom prst="rect">
          <a:avLst/>
        </a:prstGeom>
        <a:noFill/>
        <a:ln w="9525">
          <a:noFill/>
          <a:miter lim="800000"/>
          <a:headEnd/>
          <a:tailEnd/>
        </a:ln>
      </xdr:spPr>
      <xdr:txBody>
        <a:bodyPr wrap="square" lIns="18288" tIns="18288" rIns="18288" bIns="0" anchor="t" upright="1">
          <a:noAutofit/>
        </a:bodyPr>
        <a:lstStyle/>
        <a:p>
          <a:pPr algn="ctr" rtl="0">
            <a:defRPr sz="1000"/>
          </a:pPr>
          <a:r>
            <a:rPr lang="en-US" sz="1800" b="1" i="0" strike="noStrike" baseline="0">
              <a:solidFill>
                <a:srgbClr val="000000"/>
              </a:solidFill>
              <a:latin typeface="Arial Narrow" pitchFamily="34" charset="0"/>
            </a:rPr>
            <a:t>Actiflo 1</a:t>
          </a:r>
          <a:endParaRPr lang="en-US" sz="1800" b="1" i="0" strike="noStrike">
            <a:solidFill>
              <a:srgbClr val="000000"/>
            </a:solidFill>
            <a:latin typeface="Arial Narrow" pitchFamily="34" charset="0"/>
          </a:endParaRPr>
        </a:p>
      </xdr:txBody>
    </xdr:sp>
    <xdr:clientData/>
  </xdr:twoCellAnchor>
  <xdr:twoCellAnchor>
    <xdr:from>
      <xdr:col>13</xdr:col>
      <xdr:colOff>457202</xdr:colOff>
      <xdr:row>7</xdr:row>
      <xdr:rowOff>152411</xdr:rowOff>
    </xdr:from>
    <xdr:to>
      <xdr:col>16</xdr:col>
      <xdr:colOff>127002</xdr:colOff>
      <xdr:row>9</xdr:row>
      <xdr:rowOff>152412</xdr:rowOff>
    </xdr:to>
    <xdr:sp macro="" textlink="">
      <xdr:nvSpPr>
        <xdr:cNvPr id="96" name="Text Box 1096">
          <a:extLst>
            <a:ext uri="{FF2B5EF4-FFF2-40B4-BE49-F238E27FC236}">
              <a16:creationId xmlns:a16="http://schemas.microsoft.com/office/drawing/2014/main" id="{00000000-0008-0000-0B00-000060000000}"/>
            </a:ext>
          </a:extLst>
        </xdr:cNvPr>
        <xdr:cNvSpPr txBox="1">
          <a:spLocks noChangeArrowheads="1"/>
        </xdr:cNvSpPr>
      </xdr:nvSpPr>
      <xdr:spPr bwMode="auto">
        <a:xfrm rot="5400000">
          <a:off x="9927591" y="1974862"/>
          <a:ext cx="457201" cy="1551940"/>
        </a:xfrm>
        <a:prstGeom prst="rect">
          <a:avLst/>
        </a:prstGeom>
        <a:noFill/>
        <a:ln w="9525">
          <a:noFill/>
          <a:miter lim="800000"/>
          <a:headEnd/>
          <a:tailEnd/>
        </a:ln>
      </xdr:spPr>
      <xdr:txBody>
        <a:bodyPr wrap="square" lIns="18288" tIns="18288" rIns="18288" bIns="0" anchor="t" upright="1">
          <a:noAutofit/>
        </a:bodyPr>
        <a:lstStyle/>
        <a:p>
          <a:pPr algn="ctr" rtl="0">
            <a:defRPr sz="1000"/>
          </a:pPr>
          <a:r>
            <a:rPr lang="en-US" sz="1800" b="1" i="0" strike="noStrike" baseline="0">
              <a:solidFill>
                <a:srgbClr val="000000"/>
              </a:solidFill>
              <a:latin typeface="Arial Narrow" pitchFamily="34" charset="0"/>
            </a:rPr>
            <a:t>MBBR</a:t>
          </a:r>
          <a:endParaRPr lang="en-US" sz="1800" b="1" i="0" strike="noStrike">
            <a:solidFill>
              <a:srgbClr val="000000"/>
            </a:solidFill>
            <a:latin typeface="Arial Narrow" pitchFamily="34" charset="0"/>
          </a:endParaRPr>
        </a:p>
      </xdr:txBody>
    </xdr:sp>
    <xdr:clientData/>
  </xdr:twoCellAnchor>
  <xdr:twoCellAnchor>
    <xdr:from>
      <xdr:col>18</xdr:col>
      <xdr:colOff>508002</xdr:colOff>
      <xdr:row>9</xdr:row>
      <xdr:rowOff>10</xdr:rowOff>
    </xdr:from>
    <xdr:to>
      <xdr:col>21</xdr:col>
      <xdr:colOff>177802</xdr:colOff>
      <xdr:row>10</xdr:row>
      <xdr:rowOff>190511</xdr:rowOff>
    </xdr:to>
    <xdr:sp macro="" textlink="">
      <xdr:nvSpPr>
        <xdr:cNvPr id="97" name="Text Box 1096">
          <a:extLst>
            <a:ext uri="{FF2B5EF4-FFF2-40B4-BE49-F238E27FC236}">
              <a16:creationId xmlns:a16="http://schemas.microsoft.com/office/drawing/2014/main" id="{00000000-0008-0000-0B00-000061000000}"/>
            </a:ext>
          </a:extLst>
        </xdr:cNvPr>
        <xdr:cNvSpPr txBox="1">
          <a:spLocks noChangeArrowheads="1"/>
        </xdr:cNvSpPr>
      </xdr:nvSpPr>
      <xdr:spPr bwMode="auto">
        <a:xfrm rot="5400000">
          <a:off x="13251181" y="2306331"/>
          <a:ext cx="457201" cy="1498600"/>
        </a:xfrm>
        <a:prstGeom prst="rect">
          <a:avLst/>
        </a:prstGeom>
        <a:noFill/>
        <a:ln w="9525">
          <a:noFill/>
          <a:miter lim="800000"/>
          <a:headEnd/>
          <a:tailEnd/>
        </a:ln>
      </xdr:spPr>
      <xdr:txBody>
        <a:bodyPr wrap="square" lIns="18288" tIns="18288" rIns="18288" bIns="0" anchor="t" upright="1">
          <a:noAutofit/>
        </a:bodyPr>
        <a:lstStyle/>
        <a:p>
          <a:pPr algn="ctr" rtl="0">
            <a:defRPr sz="1000"/>
          </a:pPr>
          <a:r>
            <a:rPr lang="en-US" sz="1800" b="1" i="0" strike="noStrike" baseline="0">
              <a:solidFill>
                <a:srgbClr val="000000"/>
              </a:solidFill>
              <a:latin typeface="Arial Narrow" pitchFamily="34" charset="0"/>
            </a:rPr>
            <a:t>Actiflo 2</a:t>
          </a:r>
          <a:endParaRPr lang="en-US" sz="1800" b="1" i="0" strike="noStrike">
            <a:solidFill>
              <a:srgbClr val="000000"/>
            </a:solidFill>
            <a:latin typeface="Arial Narrow" pitchFamily="34" charset="0"/>
          </a:endParaRPr>
        </a:p>
      </xdr:txBody>
    </xdr:sp>
    <xdr:clientData/>
  </xdr:twoCellAnchor>
  <xdr:twoCellAnchor>
    <xdr:from>
      <xdr:col>5</xdr:col>
      <xdr:colOff>720726</xdr:colOff>
      <xdr:row>17</xdr:row>
      <xdr:rowOff>113256</xdr:rowOff>
    </xdr:from>
    <xdr:to>
      <xdr:col>14</xdr:col>
      <xdr:colOff>131446</xdr:colOff>
      <xdr:row>30</xdr:row>
      <xdr:rowOff>95476</xdr:rowOff>
    </xdr:to>
    <xdr:cxnSp macro="">
      <xdr:nvCxnSpPr>
        <xdr:cNvPr id="98" name="Shape 166">
          <a:extLst>
            <a:ext uri="{FF2B5EF4-FFF2-40B4-BE49-F238E27FC236}">
              <a16:creationId xmlns:a16="http://schemas.microsoft.com/office/drawing/2014/main" id="{00000000-0008-0000-0B00-000062000000}"/>
            </a:ext>
          </a:extLst>
        </xdr:cNvPr>
        <xdr:cNvCxnSpPr/>
      </xdr:nvCxnSpPr>
      <xdr:spPr>
        <a:xfrm rot="16200000" flipH="1">
          <a:off x="5311776" y="3980406"/>
          <a:ext cx="3512820" cy="5303520"/>
        </a:xfrm>
        <a:prstGeom prst="bentConnector2">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50800</xdr:colOff>
      <xdr:row>17</xdr:row>
      <xdr:rowOff>50799</xdr:rowOff>
    </xdr:from>
    <xdr:to>
      <xdr:col>18</xdr:col>
      <xdr:colOff>50801</xdr:colOff>
      <xdr:row>28</xdr:row>
      <xdr:rowOff>33019</xdr:rowOff>
    </xdr:to>
    <xdr:cxnSp macro="">
      <xdr:nvCxnSpPr>
        <xdr:cNvPr id="99" name="Shape 166">
          <a:extLst>
            <a:ext uri="{FF2B5EF4-FFF2-40B4-BE49-F238E27FC236}">
              <a16:creationId xmlns:a16="http://schemas.microsoft.com/office/drawing/2014/main" id="{00000000-0008-0000-0B00-000063000000}"/>
            </a:ext>
          </a:extLst>
        </xdr:cNvPr>
        <xdr:cNvCxnSpPr/>
      </xdr:nvCxnSpPr>
      <xdr:spPr>
        <a:xfrm rot="5400000">
          <a:off x="10735311" y="6343648"/>
          <a:ext cx="3075940" cy="1"/>
        </a:xfrm>
        <a:prstGeom prst="bentConnector3">
          <a:avLst>
            <a:gd name="adj1" fmla="val 50000"/>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215900</xdr:colOff>
      <xdr:row>13</xdr:row>
      <xdr:rowOff>51934</xdr:rowOff>
    </xdr:from>
    <xdr:to>
      <xdr:col>4</xdr:col>
      <xdr:colOff>19651</xdr:colOff>
      <xdr:row>15</xdr:row>
      <xdr:rowOff>165100</xdr:rowOff>
    </xdr:to>
    <xdr:sp macro="" textlink="">
      <xdr:nvSpPr>
        <xdr:cNvPr id="2" name="AutoShape 1523">
          <a:extLst>
            <a:ext uri="{FF2B5EF4-FFF2-40B4-BE49-F238E27FC236}">
              <a16:creationId xmlns:a16="http://schemas.microsoft.com/office/drawing/2014/main" id="{00000000-0008-0000-0C00-000002000000}"/>
            </a:ext>
          </a:extLst>
        </xdr:cNvPr>
        <xdr:cNvSpPr>
          <a:spLocks noChangeArrowheads="1"/>
        </xdr:cNvSpPr>
      </xdr:nvSpPr>
      <xdr:spPr bwMode="auto">
        <a:xfrm>
          <a:off x="825500" y="3892414"/>
          <a:ext cx="2089751" cy="570366"/>
        </a:xfrm>
        <a:prstGeom prst="homePlate">
          <a:avLst>
            <a:gd name="adj" fmla="val 72917"/>
          </a:avLst>
        </a:prstGeom>
        <a:solidFill>
          <a:schemeClr val="accent2">
            <a:lumMod val="60000"/>
            <a:lumOff val="4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sz="1200" b="1" i="0" strike="noStrike">
              <a:solidFill>
                <a:srgbClr val="000000"/>
              </a:solidFill>
              <a:latin typeface="Arial"/>
              <a:cs typeface="Arial"/>
            </a:rPr>
            <a:t>Industrial wastewater</a:t>
          </a:r>
        </a:p>
      </xdr:txBody>
    </xdr:sp>
    <xdr:clientData/>
  </xdr:twoCellAnchor>
  <xdr:twoCellAnchor>
    <xdr:from>
      <xdr:col>14</xdr:col>
      <xdr:colOff>108396</xdr:colOff>
      <xdr:row>28</xdr:row>
      <xdr:rowOff>76653</xdr:rowOff>
    </xdr:from>
    <xdr:to>
      <xdr:col>18</xdr:col>
      <xdr:colOff>533399</xdr:colOff>
      <xdr:row>30</xdr:row>
      <xdr:rowOff>139700</xdr:rowOff>
    </xdr:to>
    <xdr:sp macro="" textlink="">
      <xdr:nvSpPr>
        <xdr:cNvPr id="3" name="AutoShape 1525">
          <a:extLst>
            <a:ext uri="{FF2B5EF4-FFF2-40B4-BE49-F238E27FC236}">
              <a16:creationId xmlns:a16="http://schemas.microsoft.com/office/drawing/2014/main" id="{00000000-0008-0000-0C00-000003000000}"/>
            </a:ext>
          </a:extLst>
        </xdr:cNvPr>
        <xdr:cNvSpPr>
          <a:spLocks noChangeArrowheads="1"/>
        </xdr:cNvSpPr>
      </xdr:nvSpPr>
      <xdr:spPr bwMode="auto">
        <a:xfrm>
          <a:off x="9694356" y="7925253"/>
          <a:ext cx="3145343" cy="520247"/>
        </a:xfrm>
        <a:prstGeom prst="homePlate">
          <a:avLst>
            <a:gd name="adj" fmla="val 72917"/>
          </a:avLst>
        </a:prstGeom>
        <a:solidFill>
          <a:srgbClr val="FF6600"/>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sz="1400" b="1" i="0" strike="noStrike">
              <a:solidFill>
                <a:srgbClr val="000000"/>
              </a:solidFill>
              <a:latin typeface="Arial"/>
              <a:cs typeface="Arial"/>
            </a:rPr>
            <a:t>Waste</a:t>
          </a:r>
          <a:r>
            <a:rPr lang="en-US" sz="1400" b="1" i="0" strike="noStrike" baseline="0">
              <a:solidFill>
                <a:srgbClr val="000000"/>
              </a:solidFill>
              <a:latin typeface="Arial"/>
              <a:cs typeface="Arial"/>
            </a:rPr>
            <a:t> stream 1 t</a:t>
          </a:r>
          <a:r>
            <a:rPr lang="en-US" sz="1400" b="1" i="0" strike="noStrike">
              <a:solidFill>
                <a:srgbClr val="000000"/>
              </a:solidFill>
              <a:latin typeface="Arial"/>
              <a:cs typeface="Arial"/>
            </a:rPr>
            <a:t>o waste </a:t>
          </a:r>
          <a:r>
            <a:rPr lang="en-US" sz="1400" b="1" i="0" strike="noStrike" baseline="0">
              <a:solidFill>
                <a:srgbClr val="000000"/>
              </a:solidFill>
              <a:latin typeface="Arial"/>
              <a:cs typeface="Arial"/>
            </a:rPr>
            <a:t>tank</a:t>
          </a:r>
          <a:endParaRPr lang="en-US" sz="1400" b="1" i="0" strike="noStrike">
            <a:solidFill>
              <a:srgbClr val="000000"/>
            </a:solidFill>
            <a:latin typeface="Arial"/>
            <a:cs typeface="Arial"/>
          </a:endParaRPr>
        </a:p>
      </xdr:txBody>
    </xdr:sp>
    <xdr:clientData/>
  </xdr:twoCellAnchor>
  <xdr:twoCellAnchor>
    <xdr:from>
      <xdr:col>9</xdr:col>
      <xdr:colOff>517526</xdr:colOff>
      <xdr:row>17</xdr:row>
      <xdr:rowOff>42136</xdr:rowOff>
    </xdr:from>
    <xdr:to>
      <xdr:col>14</xdr:col>
      <xdr:colOff>121286</xdr:colOff>
      <xdr:row>29</xdr:row>
      <xdr:rowOff>70076</xdr:rowOff>
    </xdr:to>
    <xdr:cxnSp macro="">
      <xdr:nvCxnSpPr>
        <xdr:cNvPr id="4" name="Shape 166">
          <a:extLst>
            <a:ext uri="{FF2B5EF4-FFF2-40B4-BE49-F238E27FC236}">
              <a16:creationId xmlns:a16="http://schemas.microsoft.com/office/drawing/2014/main" id="{00000000-0008-0000-0C00-000004000000}"/>
            </a:ext>
          </a:extLst>
        </xdr:cNvPr>
        <xdr:cNvCxnSpPr/>
      </xdr:nvCxnSpPr>
      <xdr:spPr>
        <a:xfrm rot="16200000" flipH="1">
          <a:off x="6649086" y="5089116"/>
          <a:ext cx="3350260" cy="2766060"/>
        </a:xfrm>
        <a:prstGeom prst="bentConnector2">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78932</xdr:colOff>
      <xdr:row>8</xdr:row>
      <xdr:rowOff>149695</xdr:rowOff>
    </xdr:from>
    <xdr:to>
      <xdr:col>26</xdr:col>
      <xdr:colOff>339442</xdr:colOff>
      <xdr:row>19</xdr:row>
      <xdr:rowOff>101902</xdr:rowOff>
    </xdr:to>
    <xdr:grpSp>
      <xdr:nvGrpSpPr>
        <xdr:cNvPr id="5" name="Group 1045">
          <a:extLst>
            <a:ext uri="{FF2B5EF4-FFF2-40B4-BE49-F238E27FC236}">
              <a16:creationId xmlns:a16="http://schemas.microsoft.com/office/drawing/2014/main" id="{00000000-0008-0000-0C00-000005000000}"/>
            </a:ext>
          </a:extLst>
        </xdr:cNvPr>
        <xdr:cNvGrpSpPr>
          <a:grpSpLocks/>
        </xdr:cNvGrpSpPr>
      </xdr:nvGrpSpPr>
      <xdr:grpSpPr bwMode="auto">
        <a:xfrm rot="5400000">
          <a:off x="15084146" y="3432481"/>
          <a:ext cx="2762082" cy="1467010"/>
          <a:chOff x="2321" y="821"/>
          <a:chExt cx="306" cy="150"/>
        </a:xfrm>
      </xdr:grpSpPr>
      <xdr:sp macro="" textlink="">
        <xdr:nvSpPr>
          <xdr:cNvPr id="6" name="Rectangle 1047">
            <a:extLst>
              <a:ext uri="{FF2B5EF4-FFF2-40B4-BE49-F238E27FC236}">
                <a16:creationId xmlns:a16="http://schemas.microsoft.com/office/drawing/2014/main" id="{00000000-0008-0000-0C00-000006000000}"/>
              </a:ext>
            </a:extLst>
          </xdr:cNvPr>
          <xdr:cNvSpPr>
            <a:spLocks noChangeAspect="1" noChangeArrowheads="1"/>
          </xdr:cNvSpPr>
        </xdr:nvSpPr>
        <xdr:spPr bwMode="auto">
          <a:xfrm rot="16200000">
            <a:off x="2280" y="883"/>
            <a:ext cx="126" cy="27"/>
          </a:xfrm>
          <a:prstGeom prst="rect">
            <a:avLst/>
          </a:prstGeom>
          <a:gradFill rotWithShape="0">
            <a:gsLst>
              <a:gs pos="0">
                <a:srgbClr val="00FF00"/>
              </a:gs>
              <a:gs pos="50000">
                <a:srgbClr val="007600"/>
              </a:gs>
              <a:gs pos="100000">
                <a:srgbClr val="00FF00"/>
              </a:gs>
            </a:gsLst>
            <a:lin ang="5400000" scaled="1"/>
          </a:gradFill>
          <a:ln w="9525">
            <a:solidFill>
              <a:srgbClr val="000000"/>
            </a:solidFill>
            <a:miter lim="800000"/>
            <a:headEnd/>
            <a:tailEnd/>
          </a:ln>
        </xdr:spPr>
      </xdr:sp>
      <xdr:sp macro="" textlink="">
        <xdr:nvSpPr>
          <xdr:cNvPr id="7" name="Rectangle 1048">
            <a:extLst>
              <a:ext uri="{FF2B5EF4-FFF2-40B4-BE49-F238E27FC236}">
                <a16:creationId xmlns:a16="http://schemas.microsoft.com/office/drawing/2014/main" id="{00000000-0008-0000-0C00-000007000000}"/>
              </a:ext>
            </a:extLst>
          </xdr:cNvPr>
          <xdr:cNvSpPr>
            <a:spLocks noChangeAspect="1" noChangeArrowheads="1"/>
          </xdr:cNvSpPr>
        </xdr:nvSpPr>
        <xdr:spPr bwMode="auto">
          <a:xfrm rot="16200000">
            <a:off x="2339" y="938"/>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8" name="Rectangle 1049">
            <a:extLst>
              <a:ext uri="{FF2B5EF4-FFF2-40B4-BE49-F238E27FC236}">
                <a16:creationId xmlns:a16="http://schemas.microsoft.com/office/drawing/2014/main" id="{00000000-0008-0000-0C00-000008000000}"/>
              </a:ext>
            </a:extLst>
          </xdr:cNvPr>
          <xdr:cNvSpPr>
            <a:spLocks noChangeAspect="1" noChangeArrowheads="1"/>
          </xdr:cNvSpPr>
        </xdr:nvSpPr>
        <xdr:spPr bwMode="auto">
          <a:xfrm rot="16200000">
            <a:off x="2338" y="819"/>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9" name="Rectangle 1050">
            <a:extLst>
              <a:ext uri="{FF2B5EF4-FFF2-40B4-BE49-F238E27FC236}">
                <a16:creationId xmlns:a16="http://schemas.microsoft.com/office/drawing/2014/main" id="{00000000-0008-0000-0C00-000009000000}"/>
              </a:ext>
            </a:extLst>
          </xdr:cNvPr>
          <xdr:cNvSpPr>
            <a:spLocks noChangeAspect="1" noChangeArrowheads="1"/>
          </xdr:cNvSpPr>
        </xdr:nvSpPr>
        <xdr:spPr bwMode="auto">
          <a:xfrm rot="16200000">
            <a:off x="2326" y="884"/>
            <a:ext cx="126" cy="26"/>
          </a:xfrm>
          <a:prstGeom prst="rect">
            <a:avLst/>
          </a:prstGeom>
          <a:gradFill rotWithShape="0">
            <a:gsLst>
              <a:gs pos="0">
                <a:srgbClr val="00FF00"/>
              </a:gs>
              <a:gs pos="50000">
                <a:srgbClr val="007600"/>
              </a:gs>
              <a:gs pos="100000">
                <a:srgbClr val="00FF00"/>
              </a:gs>
            </a:gsLst>
            <a:lin ang="5400000" scaled="1"/>
          </a:gradFill>
          <a:ln w="9525">
            <a:solidFill>
              <a:srgbClr val="000000"/>
            </a:solidFill>
            <a:miter lim="800000"/>
            <a:headEnd/>
            <a:tailEnd/>
          </a:ln>
        </xdr:spPr>
      </xdr:sp>
      <xdr:sp macro="" textlink="">
        <xdr:nvSpPr>
          <xdr:cNvPr id="10" name="Rectangle 1051">
            <a:extLst>
              <a:ext uri="{FF2B5EF4-FFF2-40B4-BE49-F238E27FC236}">
                <a16:creationId xmlns:a16="http://schemas.microsoft.com/office/drawing/2014/main" id="{00000000-0008-0000-0C00-00000A000000}"/>
              </a:ext>
            </a:extLst>
          </xdr:cNvPr>
          <xdr:cNvSpPr>
            <a:spLocks noChangeAspect="1" noChangeArrowheads="1"/>
          </xdr:cNvSpPr>
        </xdr:nvSpPr>
        <xdr:spPr bwMode="auto">
          <a:xfrm rot="16200000">
            <a:off x="2386" y="938"/>
            <a:ext cx="8" cy="35"/>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1" name="Rectangle 1052">
            <a:extLst>
              <a:ext uri="{FF2B5EF4-FFF2-40B4-BE49-F238E27FC236}">
                <a16:creationId xmlns:a16="http://schemas.microsoft.com/office/drawing/2014/main" id="{00000000-0008-0000-0C00-00000B000000}"/>
              </a:ext>
            </a:extLst>
          </xdr:cNvPr>
          <xdr:cNvSpPr>
            <a:spLocks noChangeAspect="1" noChangeArrowheads="1"/>
          </xdr:cNvSpPr>
        </xdr:nvSpPr>
        <xdr:spPr bwMode="auto">
          <a:xfrm rot="16200000">
            <a:off x="2385" y="819"/>
            <a:ext cx="8" cy="35"/>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2" name="Rectangle 1053">
            <a:extLst>
              <a:ext uri="{FF2B5EF4-FFF2-40B4-BE49-F238E27FC236}">
                <a16:creationId xmlns:a16="http://schemas.microsoft.com/office/drawing/2014/main" id="{00000000-0008-0000-0C00-00000C000000}"/>
              </a:ext>
            </a:extLst>
          </xdr:cNvPr>
          <xdr:cNvSpPr>
            <a:spLocks noChangeAspect="1" noChangeArrowheads="1"/>
          </xdr:cNvSpPr>
        </xdr:nvSpPr>
        <xdr:spPr bwMode="auto">
          <a:xfrm rot="16200000">
            <a:off x="2371" y="883"/>
            <a:ext cx="126" cy="27"/>
          </a:xfrm>
          <a:prstGeom prst="rect">
            <a:avLst/>
          </a:prstGeom>
          <a:gradFill rotWithShape="0">
            <a:gsLst>
              <a:gs pos="0">
                <a:srgbClr val="00FF00"/>
              </a:gs>
              <a:gs pos="50000">
                <a:srgbClr val="007600"/>
              </a:gs>
              <a:gs pos="100000">
                <a:srgbClr val="00FF00"/>
              </a:gs>
            </a:gsLst>
            <a:lin ang="5400000" scaled="1"/>
          </a:gradFill>
          <a:ln w="9525">
            <a:solidFill>
              <a:srgbClr val="000000"/>
            </a:solidFill>
            <a:miter lim="800000"/>
            <a:headEnd/>
            <a:tailEnd/>
          </a:ln>
        </xdr:spPr>
      </xdr:sp>
      <xdr:sp macro="" textlink="">
        <xdr:nvSpPr>
          <xdr:cNvPr id="13" name="Rectangle 1054">
            <a:extLst>
              <a:ext uri="{FF2B5EF4-FFF2-40B4-BE49-F238E27FC236}">
                <a16:creationId xmlns:a16="http://schemas.microsoft.com/office/drawing/2014/main" id="{00000000-0008-0000-0C00-00000D000000}"/>
              </a:ext>
            </a:extLst>
          </xdr:cNvPr>
          <xdr:cNvSpPr>
            <a:spLocks noChangeAspect="1" noChangeArrowheads="1"/>
          </xdr:cNvSpPr>
        </xdr:nvSpPr>
        <xdr:spPr bwMode="auto">
          <a:xfrm rot="16200000">
            <a:off x="2430" y="938"/>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4" name="Rectangle 1055">
            <a:extLst>
              <a:ext uri="{FF2B5EF4-FFF2-40B4-BE49-F238E27FC236}">
                <a16:creationId xmlns:a16="http://schemas.microsoft.com/office/drawing/2014/main" id="{00000000-0008-0000-0C00-00000E000000}"/>
              </a:ext>
            </a:extLst>
          </xdr:cNvPr>
          <xdr:cNvSpPr>
            <a:spLocks noChangeAspect="1" noChangeArrowheads="1"/>
          </xdr:cNvSpPr>
        </xdr:nvSpPr>
        <xdr:spPr bwMode="auto">
          <a:xfrm rot="16200000">
            <a:off x="2429" y="819"/>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5" name="Rectangle 1056">
            <a:extLst>
              <a:ext uri="{FF2B5EF4-FFF2-40B4-BE49-F238E27FC236}">
                <a16:creationId xmlns:a16="http://schemas.microsoft.com/office/drawing/2014/main" id="{00000000-0008-0000-0C00-00000F000000}"/>
              </a:ext>
            </a:extLst>
          </xdr:cNvPr>
          <xdr:cNvSpPr>
            <a:spLocks noChangeAspect="1" noChangeArrowheads="1"/>
          </xdr:cNvSpPr>
        </xdr:nvSpPr>
        <xdr:spPr bwMode="auto">
          <a:xfrm rot="16200000">
            <a:off x="2416" y="883"/>
            <a:ext cx="126" cy="27"/>
          </a:xfrm>
          <a:prstGeom prst="rect">
            <a:avLst/>
          </a:prstGeom>
          <a:gradFill rotWithShape="0">
            <a:gsLst>
              <a:gs pos="0">
                <a:srgbClr val="00FF00"/>
              </a:gs>
              <a:gs pos="50000">
                <a:srgbClr val="007600"/>
              </a:gs>
              <a:gs pos="100000">
                <a:srgbClr val="00FF00"/>
              </a:gs>
            </a:gsLst>
            <a:lin ang="5400000" scaled="1"/>
          </a:gradFill>
          <a:ln w="9525">
            <a:solidFill>
              <a:srgbClr val="000000"/>
            </a:solidFill>
            <a:miter lim="800000"/>
            <a:headEnd/>
            <a:tailEnd/>
          </a:ln>
        </xdr:spPr>
      </xdr:sp>
      <xdr:sp macro="" textlink="">
        <xdr:nvSpPr>
          <xdr:cNvPr id="16" name="Rectangle 1057">
            <a:extLst>
              <a:ext uri="{FF2B5EF4-FFF2-40B4-BE49-F238E27FC236}">
                <a16:creationId xmlns:a16="http://schemas.microsoft.com/office/drawing/2014/main" id="{00000000-0008-0000-0C00-000010000000}"/>
              </a:ext>
            </a:extLst>
          </xdr:cNvPr>
          <xdr:cNvSpPr>
            <a:spLocks noChangeAspect="1" noChangeArrowheads="1"/>
          </xdr:cNvSpPr>
        </xdr:nvSpPr>
        <xdr:spPr bwMode="auto">
          <a:xfrm rot="16200000">
            <a:off x="2475" y="938"/>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7" name="Rectangle 1058">
            <a:extLst>
              <a:ext uri="{FF2B5EF4-FFF2-40B4-BE49-F238E27FC236}">
                <a16:creationId xmlns:a16="http://schemas.microsoft.com/office/drawing/2014/main" id="{00000000-0008-0000-0C00-000011000000}"/>
              </a:ext>
            </a:extLst>
          </xdr:cNvPr>
          <xdr:cNvSpPr>
            <a:spLocks noChangeAspect="1" noChangeArrowheads="1"/>
          </xdr:cNvSpPr>
        </xdr:nvSpPr>
        <xdr:spPr bwMode="auto">
          <a:xfrm rot="16200000">
            <a:off x="2474" y="819"/>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8" name="Rectangle 1059">
            <a:extLst>
              <a:ext uri="{FF2B5EF4-FFF2-40B4-BE49-F238E27FC236}">
                <a16:creationId xmlns:a16="http://schemas.microsoft.com/office/drawing/2014/main" id="{00000000-0008-0000-0C00-000012000000}"/>
              </a:ext>
            </a:extLst>
          </xdr:cNvPr>
          <xdr:cNvSpPr>
            <a:spLocks noChangeAspect="1" noChangeArrowheads="1"/>
          </xdr:cNvSpPr>
        </xdr:nvSpPr>
        <xdr:spPr bwMode="auto">
          <a:xfrm rot="16200000">
            <a:off x="2462" y="884"/>
            <a:ext cx="126" cy="26"/>
          </a:xfrm>
          <a:prstGeom prst="rect">
            <a:avLst/>
          </a:prstGeom>
          <a:gradFill rotWithShape="0">
            <a:gsLst>
              <a:gs pos="0">
                <a:srgbClr val="00FF00"/>
              </a:gs>
              <a:gs pos="50000">
                <a:srgbClr val="007600"/>
              </a:gs>
              <a:gs pos="100000">
                <a:srgbClr val="00FF00"/>
              </a:gs>
            </a:gsLst>
            <a:lin ang="5400000" scaled="1"/>
          </a:gradFill>
          <a:ln w="9525">
            <a:solidFill>
              <a:srgbClr val="000000"/>
            </a:solidFill>
            <a:miter lim="800000"/>
            <a:headEnd/>
            <a:tailEnd/>
          </a:ln>
        </xdr:spPr>
      </xdr:sp>
      <xdr:sp macro="" textlink="">
        <xdr:nvSpPr>
          <xdr:cNvPr id="19" name="Rectangle 1060">
            <a:extLst>
              <a:ext uri="{FF2B5EF4-FFF2-40B4-BE49-F238E27FC236}">
                <a16:creationId xmlns:a16="http://schemas.microsoft.com/office/drawing/2014/main" id="{00000000-0008-0000-0C00-000013000000}"/>
              </a:ext>
            </a:extLst>
          </xdr:cNvPr>
          <xdr:cNvSpPr>
            <a:spLocks noChangeAspect="1" noChangeArrowheads="1"/>
          </xdr:cNvSpPr>
        </xdr:nvSpPr>
        <xdr:spPr bwMode="auto">
          <a:xfrm rot="16200000">
            <a:off x="2522" y="938"/>
            <a:ext cx="8" cy="35"/>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20" name="Rectangle 1061">
            <a:extLst>
              <a:ext uri="{FF2B5EF4-FFF2-40B4-BE49-F238E27FC236}">
                <a16:creationId xmlns:a16="http://schemas.microsoft.com/office/drawing/2014/main" id="{00000000-0008-0000-0C00-000014000000}"/>
              </a:ext>
            </a:extLst>
          </xdr:cNvPr>
          <xdr:cNvSpPr>
            <a:spLocks noChangeAspect="1" noChangeArrowheads="1"/>
          </xdr:cNvSpPr>
        </xdr:nvSpPr>
        <xdr:spPr bwMode="auto">
          <a:xfrm rot="16200000">
            <a:off x="2521" y="819"/>
            <a:ext cx="8" cy="35"/>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21" name="Rectangle 1062">
            <a:extLst>
              <a:ext uri="{FF2B5EF4-FFF2-40B4-BE49-F238E27FC236}">
                <a16:creationId xmlns:a16="http://schemas.microsoft.com/office/drawing/2014/main" id="{00000000-0008-0000-0C00-000015000000}"/>
              </a:ext>
            </a:extLst>
          </xdr:cNvPr>
          <xdr:cNvSpPr>
            <a:spLocks noChangeAspect="1" noChangeArrowheads="1"/>
          </xdr:cNvSpPr>
        </xdr:nvSpPr>
        <xdr:spPr bwMode="auto">
          <a:xfrm rot="16200000">
            <a:off x="2507" y="883"/>
            <a:ext cx="126" cy="27"/>
          </a:xfrm>
          <a:prstGeom prst="rect">
            <a:avLst/>
          </a:prstGeom>
          <a:gradFill rotWithShape="0">
            <a:gsLst>
              <a:gs pos="0">
                <a:srgbClr val="00FF00"/>
              </a:gs>
              <a:gs pos="50000">
                <a:srgbClr val="007600"/>
              </a:gs>
              <a:gs pos="100000">
                <a:srgbClr val="00FF00"/>
              </a:gs>
            </a:gsLst>
            <a:lin ang="5400000" scaled="1"/>
          </a:gradFill>
          <a:ln w="9525">
            <a:solidFill>
              <a:srgbClr val="000000"/>
            </a:solidFill>
            <a:miter lim="800000"/>
            <a:headEnd/>
            <a:tailEnd/>
          </a:ln>
        </xdr:spPr>
      </xdr:sp>
      <xdr:sp macro="" textlink="">
        <xdr:nvSpPr>
          <xdr:cNvPr id="22" name="Rectangle 1063">
            <a:extLst>
              <a:ext uri="{FF2B5EF4-FFF2-40B4-BE49-F238E27FC236}">
                <a16:creationId xmlns:a16="http://schemas.microsoft.com/office/drawing/2014/main" id="{00000000-0008-0000-0C00-000016000000}"/>
              </a:ext>
            </a:extLst>
          </xdr:cNvPr>
          <xdr:cNvSpPr>
            <a:spLocks noChangeAspect="1" noChangeArrowheads="1"/>
          </xdr:cNvSpPr>
        </xdr:nvSpPr>
        <xdr:spPr bwMode="auto">
          <a:xfrm rot="16200000">
            <a:off x="2566" y="938"/>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23" name="Rectangle 1064">
            <a:extLst>
              <a:ext uri="{FF2B5EF4-FFF2-40B4-BE49-F238E27FC236}">
                <a16:creationId xmlns:a16="http://schemas.microsoft.com/office/drawing/2014/main" id="{00000000-0008-0000-0C00-000017000000}"/>
              </a:ext>
            </a:extLst>
          </xdr:cNvPr>
          <xdr:cNvSpPr>
            <a:spLocks noChangeAspect="1" noChangeArrowheads="1"/>
          </xdr:cNvSpPr>
        </xdr:nvSpPr>
        <xdr:spPr bwMode="auto">
          <a:xfrm rot="16200000">
            <a:off x="2565" y="819"/>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24" name="Text Box 1096">
            <a:extLst>
              <a:ext uri="{FF2B5EF4-FFF2-40B4-BE49-F238E27FC236}">
                <a16:creationId xmlns:a16="http://schemas.microsoft.com/office/drawing/2014/main" id="{00000000-0008-0000-0C00-000018000000}"/>
              </a:ext>
            </a:extLst>
          </xdr:cNvPr>
          <xdr:cNvSpPr txBox="1">
            <a:spLocks noChangeArrowheads="1"/>
          </xdr:cNvSpPr>
        </xdr:nvSpPr>
        <xdr:spPr bwMode="auto">
          <a:xfrm>
            <a:off x="2590" y="840"/>
            <a:ext cx="37" cy="112"/>
          </a:xfrm>
          <a:prstGeom prst="rect">
            <a:avLst/>
          </a:prstGeom>
          <a:noFill/>
          <a:ln w="9525">
            <a:noFill/>
            <a:miter lim="800000"/>
            <a:headEnd/>
            <a:tailEnd/>
          </a:ln>
        </xdr:spPr>
        <xdr:txBody>
          <a:bodyPr wrap="square" lIns="18288" tIns="18288" rIns="18288" bIns="0" anchor="t" upright="1">
            <a:noAutofit/>
          </a:bodyPr>
          <a:lstStyle/>
          <a:p>
            <a:pPr algn="ctr" rtl="0">
              <a:defRPr sz="1000"/>
            </a:pPr>
            <a:r>
              <a:rPr lang="en-US" sz="1800" b="1" i="0" strike="noStrike">
                <a:solidFill>
                  <a:srgbClr val="000000"/>
                </a:solidFill>
                <a:latin typeface="Arial Narrow" pitchFamily="34" charset="0"/>
              </a:rPr>
              <a:t>UF</a:t>
            </a:r>
          </a:p>
        </xdr:txBody>
      </xdr:sp>
      <xdr:sp macro="" textlink="">
        <xdr:nvSpPr>
          <xdr:cNvPr id="25" name="Rectangle 1097">
            <a:extLst>
              <a:ext uri="{FF2B5EF4-FFF2-40B4-BE49-F238E27FC236}">
                <a16:creationId xmlns:a16="http://schemas.microsoft.com/office/drawing/2014/main" id="{00000000-0008-0000-0C00-000019000000}"/>
              </a:ext>
            </a:extLst>
          </xdr:cNvPr>
          <xdr:cNvSpPr>
            <a:spLocks noChangeArrowheads="1"/>
          </xdr:cNvSpPr>
        </xdr:nvSpPr>
        <xdr:spPr bwMode="auto">
          <a:xfrm>
            <a:off x="2321" y="821"/>
            <a:ext cx="268" cy="8"/>
          </a:xfrm>
          <a:prstGeom prst="rect">
            <a:avLst/>
          </a:prstGeom>
          <a:solidFill>
            <a:schemeClr val="bg1">
              <a:lumMod val="50000"/>
            </a:schemeClr>
          </a:solidFill>
          <a:ln w="9525">
            <a:solidFill>
              <a:srgbClr val="000000"/>
            </a:solidFill>
            <a:miter lim="800000"/>
            <a:headEnd/>
            <a:tailEnd/>
          </a:ln>
        </xdr:spPr>
      </xdr:sp>
      <xdr:sp macro="" textlink="">
        <xdr:nvSpPr>
          <xdr:cNvPr id="26" name="Line 1098">
            <a:extLst>
              <a:ext uri="{FF2B5EF4-FFF2-40B4-BE49-F238E27FC236}">
                <a16:creationId xmlns:a16="http://schemas.microsoft.com/office/drawing/2014/main" id="{00000000-0008-0000-0C00-00001A000000}"/>
              </a:ext>
            </a:extLst>
          </xdr:cNvPr>
          <xdr:cNvSpPr>
            <a:spLocks noChangeShapeType="1"/>
          </xdr:cNvSpPr>
        </xdr:nvSpPr>
        <xdr:spPr bwMode="auto">
          <a:xfrm flipV="1">
            <a:off x="2342" y="824"/>
            <a:ext cx="0" cy="142"/>
          </a:xfrm>
          <a:prstGeom prst="line">
            <a:avLst/>
          </a:prstGeom>
          <a:noFill/>
          <a:ln w="38100">
            <a:solidFill>
              <a:srgbClr val="0000FF"/>
            </a:solidFill>
            <a:round/>
            <a:headEnd/>
            <a:tailEnd/>
          </a:ln>
        </xdr:spPr>
      </xdr:sp>
      <xdr:sp macro="" textlink="">
        <xdr:nvSpPr>
          <xdr:cNvPr id="27" name="Line 1099">
            <a:extLst>
              <a:ext uri="{FF2B5EF4-FFF2-40B4-BE49-F238E27FC236}">
                <a16:creationId xmlns:a16="http://schemas.microsoft.com/office/drawing/2014/main" id="{00000000-0008-0000-0C00-00001B000000}"/>
              </a:ext>
            </a:extLst>
          </xdr:cNvPr>
          <xdr:cNvSpPr>
            <a:spLocks noChangeShapeType="1"/>
          </xdr:cNvSpPr>
        </xdr:nvSpPr>
        <xdr:spPr bwMode="auto">
          <a:xfrm flipV="1">
            <a:off x="2479" y="824"/>
            <a:ext cx="0" cy="142"/>
          </a:xfrm>
          <a:prstGeom prst="line">
            <a:avLst/>
          </a:prstGeom>
          <a:noFill/>
          <a:ln w="38100">
            <a:solidFill>
              <a:srgbClr val="0000FF"/>
            </a:solidFill>
            <a:round/>
            <a:headEnd/>
            <a:tailEnd/>
          </a:ln>
        </xdr:spPr>
      </xdr:sp>
      <xdr:sp macro="" textlink="">
        <xdr:nvSpPr>
          <xdr:cNvPr id="28" name="Line 1100">
            <a:extLst>
              <a:ext uri="{FF2B5EF4-FFF2-40B4-BE49-F238E27FC236}">
                <a16:creationId xmlns:a16="http://schemas.microsoft.com/office/drawing/2014/main" id="{00000000-0008-0000-0C00-00001C000000}"/>
              </a:ext>
            </a:extLst>
          </xdr:cNvPr>
          <xdr:cNvSpPr>
            <a:spLocks noChangeShapeType="1"/>
          </xdr:cNvSpPr>
        </xdr:nvSpPr>
        <xdr:spPr bwMode="auto">
          <a:xfrm flipV="1">
            <a:off x="2434" y="824"/>
            <a:ext cx="0" cy="142"/>
          </a:xfrm>
          <a:prstGeom prst="line">
            <a:avLst/>
          </a:prstGeom>
          <a:noFill/>
          <a:ln w="38100">
            <a:solidFill>
              <a:srgbClr val="0000FF"/>
            </a:solidFill>
            <a:round/>
            <a:headEnd/>
            <a:tailEnd/>
          </a:ln>
        </xdr:spPr>
      </xdr:sp>
      <xdr:sp macro="" textlink="">
        <xdr:nvSpPr>
          <xdr:cNvPr id="29" name="Line 1101">
            <a:extLst>
              <a:ext uri="{FF2B5EF4-FFF2-40B4-BE49-F238E27FC236}">
                <a16:creationId xmlns:a16="http://schemas.microsoft.com/office/drawing/2014/main" id="{00000000-0008-0000-0C00-00001D000000}"/>
              </a:ext>
            </a:extLst>
          </xdr:cNvPr>
          <xdr:cNvSpPr>
            <a:spLocks noChangeShapeType="1"/>
          </xdr:cNvSpPr>
        </xdr:nvSpPr>
        <xdr:spPr bwMode="auto">
          <a:xfrm flipV="1">
            <a:off x="2388" y="824"/>
            <a:ext cx="0" cy="142"/>
          </a:xfrm>
          <a:prstGeom prst="line">
            <a:avLst/>
          </a:prstGeom>
          <a:noFill/>
          <a:ln w="38100">
            <a:solidFill>
              <a:srgbClr val="0000FF"/>
            </a:solidFill>
            <a:round/>
            <a:headEnd/>
            <a:tailEnd/>
          </a:ln>
        </xdr:spPr>
      </xdr:sp>
      <xdr:sp macro="" textlink="">
        <xdr:nvSpPr>
          <xdr:cNvPr id="30" name="Line 1102">
            <a:extLst>
              <a:ext uri="{FF2B5EF4-FFF2-40B4-BE49-F238E27FC236}">
                <a16:creationId xmlns:a16="http://schemas.microsoft.com/office/drawing/2014/main" id="{00000000-0008-0000-0C00-00001E000000}"/>
              </a:ext>
            </a:extLst>
          </xdr:cNvPr>
          <xdr:cNvSpPr>
            <a:spLocks noChangeShapeType="1"/>
          </xdr:cNvSpPr>
        </xdr:nvSpPr>
        <xdr:spPr bwMode="auto">
          <a:xfrm flipV="1">
            <a:off x="2570" y="824"/>
            <a:ext cx="0" cy="142"/>
          </a:xfrm>
          <a:prstGeom prst="line">
            <a:avLst/>
          </a:prstGeom>
          <a:noFill/>
          <a:ln w="38100">
            <a:solidFill>
              <a:srgbClr val="0000FF"/>
            </a:solidFill>
            <a:round/>
            <a:headEnd/>
            <a:tailEnd/>
          </a:ln>
        </xdr:spPr>
      </xdr:sp>
      <xdr:sp macro="" textlink="">
        <xdr:nvSpPr>
          <xdr:cNvPr id="31" name="Line 1103">
            <a:extLst>
              <a:ext uri="{FF2B5EF4-FFF2-40B4-BE49-F238E27FC236}">
                <a16:creationId xmlns:a16="http://schemas.microsoft.com/office/drawing/2014/main" id="{00000000-0008-0000-0C00-00001F000000}"/>
              </a:ext>
            </a:extLst>
          </xdr:cNvPr>
          <xdr:cNvSpPr>
            <a:spLocks noChangeShapeType="1"/>
          </xdr:cNvSpPr>
        </xdr:nvSpPr>
        <xdr:spPr bwMode="auto">
          <a:xfrm flipV="1">
            <a:off x="2525" y="824"/>
            <a:ext cx="0" cy="142"/>
          </a:xfrm>
          <a:prstGeom prst="line">
            <a:avLst/>
          </a:prstGeom>
          <a:noFill/>
          <a:ln w="38100">
            <a:solidFill>
              <a:srgbClr val="0000FF"/>
            </a:solidFill>
            <a:round/>
            <a:headEnd/>
            <a:tailEnd/>
          </a:ln>
        </xdr:spPr>
      </xdr:sp>
      <xdr:sp macro="" textlink="">
        <xdr:nvSpPr>
          <xdr:cNvPr id="32" name="Rectangle 1065">
            <a:extLst>
              <a:ext uri="{FF2B5EF4-FFF2-40B4-BE49-F238E27FC236}">
                <a16:creationId xmlns:a16="http://schemas.microsoft.com/office/drawing/2014/main" id="{00000000-0008-0000-0C00-000020000000}"/>
              </a:ext>
            </a:extLst>
          </xdr:cNvPr>
          <xdr:cNvSpPr>
            <a:spLocks noChangeArrowheads="1"/>
          </xdr:cNvSpPr>
        </xdr:nvSpPr>
        <xdr:spPr bwMode="auto">
          <a:xfrm>
            <a:off x="2322" y="963"/>
            <a:ext cx="265" cy="8"/>
          </a:xfrm>
          <a:prstGeom prst="rect">
            <a:avLst/>
          </a:prstGeom>
          <a:solidFill>
            <a:schemeClr val="bg1">
              <a:lumMod val="50000"/>
            </a:schemeClr>
          </a:solidFill>
          <a:ln w="9525">
            <a:solidFill>
              <a:srgbClr val="000000"/>
            </a:solidFill>
            <a:miter lim="800000"/>
            <a:headEnd/>
            <a:tailEnd/>
          </a:ln>
        </xdr:spPr>
      </xdr:sp>
    </xdr:grpSp>
    <xdr:clientData/>
  </xdr:twoCellAnchor>
  <xdr:twoCellAnchor>
    <xdr:from>
      <xdr:col>24</xdr:col>
      <xdr:colOff>118391</xdr:colOff>
      <xdr:row>18</xdr:row>
      <xdr:rowOff>21337</xdr:rowOff>
    </xdr:from>
    <xdr:to>
      <xdr:col>30</xdr:col>
      <xdr:colOff>329211</xdr:colOff>
      <xdr:row>34</xdr:row>
      <xdr:rowOff>25401</xdr:rowOff>
    </xdr:to>
    <xdr:cxnSp macro="">
      <xdr:nvCxnSpPr>
        <xdr:cNvPr id="34" name="Shape 166">
          <a:extLst>
            <a:ext uri="{FF2B5EF4-FFF2-40B4-BE49-F238E27FC236}">
              <a16:creationId xmlns:a16="http://schemas.microsoft.com/office/drawing/2014/main" id="{00000000-0008-0000-0C00-000022000000}"/>
            </a:ext>
          </a:extLst>
        </xdr:cNvPr>
        <xdr:cNvCxnSpPr/>
      </xdr:nvCxnSpPr>
      <xdr:spPr>
        <a:xfrm rot="16200000" flipH="1">
          <a:off x="16026919" y="5067809"/>
          <a:ext cx="4169664" cy="4160520"/>
        </a:xfrm>
        <a:prstGeom prst="bentConnector3">
          <a:avLst>
            <a:gd name="adj1" fmla="val 100062"/>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177800</xdr:colOff>
      <xdr:row>14</xdr:row>
      <xdr:rowOff>132518</xdr:rowOff>
    </xdr:from>
    <xdr:to>
      <xdr:col>8</xdr:col>
      <xdr:colOff>55880</xdr:colOff>
      <xdr:row>14</xdr:row>
      <xdr:rowOff>139700</xdr:rowOff>
    </xdr:to>
    <xdr:cxnSp macro="">
      <xdr:nvCxnSpPr>
        <xdr:cNvPr id="35" name="Shape 166">
          <a:extLst>
            <a:ext uri="{FF2B5EF4-FFF2-40B4-BE49-F238E27FC236}">
              <a16:creationId xmlns:a16="http://schemas.microsoft.com/office/drawing/2014/main" id="{00000000-0008-0000-0C00-000023000000}"/>
            </a:ext>
          </a:extLst>
        </xdr:cNvPr>
        <xdr:cNvCxnSpPr/>
      </xdr:nvCxnSpPr>
      <xdr:spPr>
        <a:xfrm flipV="1">
          <a:off x="4620260" y="4201598"/>
          <a:ext cx="1249680" cy="7182"/>
        </a:xfrm>
        <a:prstGeom prst="bentConnector3">
          <a:avLst>
            <a:gd name="adj1" fmla="val -3956"/>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580083</xdr:colOff>
      <xdr:row>8</xdr:row>
      <xdr:rowOff>177803</xdr:rowOff>
    </xdr:from>
    <xdr:to>
      <xdr:col>31</xdr:col>
      <xdr:colOff>319607</xdr:colOff>
      <xdr:row>19</xdr:row>
      <xdr:rowOff>101604</xdr:rowOff>
    </xdr:to>
    <xdr:grpSp>
      <xdr:nvGrpSpPr>
        <xdr:cNvPr id="36" name="Group 1045">
          <a:extLst>
            <a:ext uri="{FF2B5EF4-FFF2-40B4-BE49-F238E27FC236}">
              <a16:creationId xmlns:a16="http://schemas.microsoft.com/office/drawing/2014/main" id="{00000000-0008-0000-0C00-000024000000}"/>
            </a:ext>
          </a:extLst>
        </xdr:cNvPr>
        <xdr:cNvGrpSpPr>
          <a:grpSpLocks/>
        </xdr:cNvGrpSpPr>
      </xdr:nvGrpSpPr>
      <xdr:grpSpPr bwMode="auto">
        <a:xfrm rot="5400000">
          <a:off x="18339382" y="3389379"/>
          <a:ext cx="2733676" cy="1581024"/>
          <a:chOff x="2321" y="821"/>
          <a:chExt cx="306" cy="152"/>
        </a:xfrm>
      </xdr:grpSpPr>
      <xdr:sp macro="" textlink="">
        <xdr:nvSpPr>
          <xdr:cNvPr id="37" name="Rectangle 1047">
            <a:extLst>
              <a:ext uri="{FF2B5EF4-FFF2-40B4-BE49-F238E27FC236}">
                <a16:creationId xmlns:a16="http://schemas.microsoft.com/office/drawing/2014/main" id="{00000000-0008-0000-0C00-000025000000}"/>
              </a:ext>
            </a:extLst>
          </xdr:cNvPr>
          <xdr:cNvSpPr>
            <a:spLocks noChangeAspect="1" noChangeArrowheads="1"/>
          </xdr:cNvSpPr>
        </xdr:nvSpPr>
        <xdr:spPr bwMode="auto">
          <a:xfrm rot="16200000">
            <a:off x="2280" y="883"/>
            <a:ext cx="126" cy="27"/>
          </a:xfrm>
          <a:prstGeom prst="rect">
            <a:avLst/>
          </a:prstGeom>
          <a:gradFill rotWithShape="0">
            <a:gsLst>
              <a:gs pos="0">
                <a:schemeClr val="tx2">
                  <a:lumMod val="20000"/>
                  <a:lumOff val="80000"/>
                </a:schemeClr>
              </a:gs>
              <a:gs pos="50000">
                <a:srgbClr val="00B0F0"/>
              </a:gs>
              <a:gs pos="100000">
                <a:schemeClr val="tx2">
                  <a:lumMod val="20000"/>
                  <a:lumOff val="80000"/>
                </a:schemeClr>
              </a:gs>
            </a:gsLst>
            <a:lin ang="5400000" scaled="1"/>
          </a:gradFill>
          <a:ln w="9525">
            <a:solidFill>
              <a:srgbClr val="000000"/>
            </a:solidFill>
            <a:miter lim="800000"/>
            <a:headEnd/>
            <a:tailEnd/>
          </a:ln>
        </xdr:spPr>
      </xdr:sp>
      <xdr:sp macro="" textlink="">
        <xdr:nvSpPr>
          <xdr:cNvPr id="38" name="Rectangle 1048">
            <a:extLst>
              <a:ext uri="{FF2B5EF4-FFF2-40B4-BE49-F238E27FC236}">
                <a16:creationId xmlns:a16="http://schemas.microsoft.com/office/drawing/2014/main" id="{00000000-0008-0000-0C00-000026000000}"/>
              </a:ext>
            </a:extLst>
          </xdr:cNvPr>
          <xdr:cNvSpPr>
            <a:spLocks noChangeAspect="1" noChangeArrowheads="1"/>
          </xdr:cNvSpPr>
        </xdr:nvSpPr>
        <xdr:spPr bwMode="auto">
          <a:xfrm rot="16200000">
            <a:off x="2339" y="938"/>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39" name="Rectangle 1049">
            <a:extLst>
              <a:ext uri="{FF2B5EF4-FFF2-40B4-BE49-F238E27FC236}">
                <a16:creationId xmlns:a16="http://schemas.microsoft.com/office/drawing/2014/main" id="{00000000-0008-0000-0C00-000027000000}"/>
              </a:ext>
            </a:extLst>
          </xdr:cNvPr>
          <xdr:cNvSpPr>
            <a:spLocks noChangeAspect="1" noChangeArrowheads="1"/>
          </xdr:cNvSpPr>
        </xdr:nvSpPr>
        <xdr:spPr bwMode="auto">
          <a:xfrm rot="16200000">
            <a:off x="2338" y="819"/>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40" name="Rectangle 1050">
            <a:extLst>
              <a:ext uri="{FF2B5EF4-FFF2-40B4-BE49-F238E27FC236}">
                <a16:creationId xmlns:a16="http://schemas.microsoft.com/office/drawing/2014/main" id="{00000000-0008-0000-0C00-000028000000}"/>
              </a:ext>
            </a:extLst>
          </xdr:cNvPr>
          <xdr:cNvSpPr>
            <a:spLocks noChangeAspect="1" noChangeArrowheads="1"/>
          </xdr:cNvSpPr>
        </xdr:nvSpPr>
        <xdr:spPr bwMode="auto">
          <a:xfrm rot="16200000">
            <a:off x="2326" y="884"/>
            <a:ext cx="126" cy="26"/>
          </a:xfrm>
          <a:prstGeom prst="rect">
            <a:avLst/>
          </a:prstGeom>
          <a:gradFill rotWithShape="0">
            <a:gsLst>
              <a:gs pos="0">
                <a:schemeClr val="tx2">
                  <a:lumMod val="20000"/>
                  <a:lumOff val="80000"/>
                </a:schemeClr>
              </a:gs>
              <a:gs pos="50000">
                <a:srgbClr val="00B0F0"/>
              </a:gs>
              <a:gs pos="100000">
                <a:schemeClr val="tx2">
                  <a:lumMod val="20000"/>
                  <a:lumOff val="80000"/>
                </a:schemeClr>
              </a:gs>
            </a:gsLst>
            <a:lin ang="5400000" scaled="1"/>
          </a:gradFill>
          <a:ln w="9525">
            <a:solidFill>
              <a:srgbClr val="000000"/>
            </a:solidFill>
            <a:miter lim="800000"/>
            <a:headEnd/>
            <a:tailEnd/>
          </a:ln>
        </xdr:spPr>
      </xdr:sp>
      <xdr:sp macro="" textlink="">
        <xdr:nvSpPr>
          <xdr:cNvPr id="41" name="Rectangle 1051">
            <a:extLst>
              <a:ext uri="{FF2B5EF4-FFF2-40B4-BE49-F238E27FC236}">
                <a16:creationId xmlns:a16="http://schemas.microsoft.com/office/drawing/2014/main" id="{00000000-0008-0000-0C00-000029000000}"/>
              </a:ext>
            </a:extLst>
          </xdr:cNvPr>
          <xdr:cNvSpPr>
            <a:spLocks noChangeAspect="1" noChangeArrowheads="1"/>
          </xdr:cNvSpPr>
        </xdr:nvSpPr>
        <xdr:spPr bwMode="auto">
          <a:xfrm rot="16200000">
            <a:off x="2386" y="938"/>
            <a:ext cx="8" cy="35"/>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42" name="Rectangle 1052">
            <a:extLst>
              <a:ext uri="{FF2B5EF4-FFF2-40B4-BE49-F238E27FC236}">
                <a16:creationId xmlns:a16="http://schemas.microsoft.com/office/drawing/2014/main" id="{00000000-0008-0000-0C00-00002A000000}"/>
              </a:ext>
            </a:extLst>
          </xdr:cNvPr>
          <xdr:cNvSpPr>
            <a:spLocks noChangeAspect="1" noChangeArrowheads="1"/>
          </xdr:cNvSpPr>
        </xdr:nvSpPr>
        <xdr:spPr bwMode="auto">
          <a:xfrm rot="16200000">
            <a:off x="2385" y="819"/>
            <a:ext cx="8" cy="35"/>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43" name="Rectangle 1053">
            <a:extLst>
              <a:ext uri="{FF2B5EF4-FFF2-40B4-BE49-F238E27FC236}">
                <a16:creationId xmlns:a16="http://schemas.microsoft.com/office/drawing/2014/main" id="{00000000-0008-0000-0C00-00002B000000}"/>
              </a:ext>
            </a:extLst>
          </xdr:cNvPr>
          <xdr:cNvSpPr>
            <a:spLocks noChangeAspect="1" noChangeArrowheads="1"/>
          </xdr:cNvSpPr>
        </xdr:nvSpPr>
        <xdr:spPr bwMode="auto">
          <a:xfrm rot="16200000">
            <a:off x="2371" y="883"/>
            <a:ext cx="126" cy="27"/>
          </a:xfrm>
          <a:prstGeom prst="rect">
            <a:avLst/>
          </a:prstGeom>
          <a:gradFill rotWithShape="0">
            <a:gsLst>
              <a:gs pos="0">
                <a:schemeClr val="tx2">
                  <a:lumMod val="20000"/>
                  <a:lumOff val="80000"/>
                </a:schemeClr>
              </a:gs>
              <a:gs pos="50000">
                <a:srgbClr val="00B0F0"/>
              </a:gs>
              <a:gs pos="100000">
                <a:schemeClr val="tx2">
                  <a:lumMod val="20000"/>
                  <a:lumOff val="80000"/>
                </a:schemeClr>
              </a:gs>
            </a:gsLst>
            <a:lin ang="5400000" scaled="1"/>
          </a:gradFill>
          <a:ln w="9525">
            <a:solidFill>
              <a:srgbClr val="000000"/>
            </a:solidFill>
            <a:miter lim="800000"/>
            <a:headEnd/>
            <a:tailEnd/>
          </a:ln>
        </xdr:spPr>
      </xdr:sp>
      <xdr:sp macro="" textlink="">
        <xdr:nvSpPr>
          <xdr:cNvPr id="44" name="Rectangle 1054">
            <a:extLst>
              <a:ext uri="{FF2B5EF4-FFF2-40B4-BE49-F238E27FC236}">
                <a16:creationId xmlns:a16="http://schemas.microsoft.com/office/drawing/2014/main" id="{00000000-0008-0000-0C00-00002C000000}"/>
              </a:ext>
            </a:extLst>
          </xdr:cNvPr>
          <xdr:cNvSpPr>
            <a:spLocks noChangeAspect="1" noChangeArrowheads="1"/>
          </xdr:cNvSpPr>
        </xdr:nvSpPr>
        <xdr:spPr bwMode="auto">
          <a:xfrm rot="16200000">
            <a:off x="2430" y="938"/>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45" name="Rectangle 1055">
            <a:extLst>
              <a:ext uri="{FF2B5EF4-FFF2-40B4-BE49-F238E27FC236}">
                <a16:creationId xmlns:a16="http://schemas.microsoft.com/office/drawing/2014/main" id="{00000000-0008-0000-0C00-00002D000000}"/>
              </a:ext>
            </a:extLst>
          </xdr:cNvPr>
          <xdr:cNvSpPr>
            <a:spLocks noChangeAspect="1" noChangeArrowheads="1"/>
          </xdr:cNvSpPr>
        </xdr:nvSpPr>
        <xdr:spPr bwMode="auto">
          <a:xfrm rot="16200000">
            <a:off x="2429" y="819"/>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46" name="Rectangle 1056">
            <a:extLst>
              <a:ext uri="{FF2B5EF4-FFF2-40B4-BE49-F238E27FC236}">
                <a16:creationId xmlns:a16="http://schemas.microsoft.com/office/drawing/2014/main" id="{00000000-0008-0000-0C00-00002E000000}"/>
              </a:ext>
            </a:extLst>
          </xdr:cNvPr>
          <xdr:cNvSpPr>
            <a:spLocks noChangeAspect="1" noChangeArrowheads="1"/>
          </xdr:cNvSpPr>
        </xdr:nvSpPr>
        <xdr:spPr bwMode="auto">
          <a:xfrm rot="16200000">
            <a:off x="2416" y="883"/>
            <a:ext cx="126" cy="27"/>
          </a:xfrm>
          <a:prstGeom prst="rect">
            <a:avLst/>
          </a:prstGeom>
          <a:gradFill rotWithShape="0">
            <a:gsLst>
              <a:gs pos="0">
                <a:schemeClr val="tx2">
                  <a:lumMod val="20000"/>
                  <a:lumOff val="80000"/>
                </a:schemeClr>
              </a:gs>
              <a:gs pos="50000">
                <a:srgbClr val="00B0F0"/>
              </a:gs>
              <a:gs pos="100000">
                <a:schemeClr val="tx2">
                  <a:lumMod val="20000"/>
                  <a:lumOff val="80000"/>
                </a:schemeClr>
              </a:gs>
            </a:gsLst>
            <a:lin ang="5400000" scaled="1"/>
          </a:gradFill>
          <a:ln w="9525">
            <a:solidFill>
              <a:srgbClr val="000000"/>
            </a:solidFill>
            <a:miter lim="800000"/>
            <a:headEnd/>
            <a:tailEnd/>
          </a:ln>
        </xdr:spPr>
      </xdr:sp>
      <xdr:sp macro="" textlink="">
        <xdr:nvSpPr>
          <xdr:cNvPr id="47" name="Rectangle 1057">
            <a:extLst>
              <a:ext uri="{FF2B5EF4-FFF2-40B4-BE49-F238E27FC236}">
                <a16:creationId xmlns:a16="http://schemas.microsoft.com/office/drawing/2014/main" id="{00000000-0008-0000-0C00-00002F000000}"/>
              </a:ext>
            </a:extLst>
          </xdr:cNvPr>
          <xdr:cNvSpPr>
            <a:spLocks noChangeAspect="1" noChangeArrowheads="1"/>
          </xdr:cNvSpPr>
        </xdr:nvSpPr>
        <xdr:spPr bwMode="auto">
          <a:xfrm rot="16200000">
            <a:off x="2475" y="938"/>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48" name="Rectangle 1058">
            <a:extLst>
              <a:ext uri="{FF2B5EF4-FFF2-40B4-BE49-F238E27FC236}">
                <a16:creationId xmlns:a16="http://schemas.microsoft.com/office/drawing/2014/main" id="{00000000-0008-0000-0C00-000030000000}"/>
              </a:ext>
            </a:extLst>
          </xdr:cNvPr>
          <xdr:cNvSpPr>
            <a:spLocks noChangeAspect="1" noChangeArrowheads="1"/>
          </xdr:cNvSpPr>
        </xdr:nvSpPr>
        <xdr:spPr bwMode="auto">
          <a:xfrm rot="16200000">
            <a:off x="2474" y="819"/>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49" name="Rectangle 1059">
            <a:extLst>
              <a:ext uri="{FF2B5EF4-FFF2-40B4-BE49-F238E27FC236}">
                <a16:creationId xmlns:a16="http://schemas.microsoft.com/office/drawing/2014/main" id="{00000000-0008-0000-0C00-000031000000}"/>
              </a:ext>
            </a:extLst>
          </xdr:cNvPr>
          <xdr:cNvSpPr>
            <a:spLocks noChangeAspect="1" noChangeArrowheads="1"/>
          </xdr:cNvSpPr>
        </xdr:nvSpPr>
        <xdr:spPr bwMode="auto">
          <a:xfrm rot="16200000">
            <a:off x="2462" y="884"/>
            <a:ext cx="126" cy="26"/>
          </a:xfrm>
          <a:prstGeom prst="rect">
            <a:avLst/>
          </a:prstGeom>
          <a:gradFill rotWithShape="0">
            <a:gsLst>
              <a:gs pos="0">
                <a:schemeClr val="tx2">
                  <a:lumMod val="20000"/>
                  <a:lumOff val="80000"/>
                </a:schemeClr>
              </a:gs>
              <a:gs pos="50000">
                <a:srgbClr val="00B0F0"/>
              </a:gs>
              <a:gs pos="100000">
                <a:schemeClr val="tx2">
                  <a:lumMod val="20000"/>
                  <a:lumOff val="80000"/>
                </a:schemeClr>
              </a:gs>
            </a:gsLst>
            <a:lin ang="5400000" scaled="1"/>
          </a:gradFill>
          <a:ln w="9525">
            <a:solidFill>
              <a:srgbClr val="000000"/>
            </a:solidFill>
            <a:miter lim="800000"/>
            <a:headEnd/>
            <a:tailEnd/>
          </a:ln>
        </xdr:spPr>
      </xdr:sp>
      <xdr:sp macro="" textlink="">
        <xdr:nvSpPr>
          <xdr:cNvPr id="50" name="Rectangle 1060">
            <a:extLst>
              <a:ext uri="{FF2B5EF4-FFF2-40B4-BE49-F238E27FC236}">
                <a16:creationId xmlns:a16="http://schemas.microsoft.com/office/drawing/2014/main" id="{00000000-0008-0000-0C00-000032000000}"/>
              </a:ext>
            </a:extLst>
          </xdr:cNvPr>
          <xdr:cNvSpPr>
            <a:spLocks noChangeAspect="1" noChangeArrowheads="1"/>
          </xdr:cNvSpPr>
        </xdr:nvSpPr>
        <xdr:spPr bwMode="auto">
          <a:xfrm rot="16200000">
            <a:off x="2522" y="938"/>
            <a:ext cx="8" cy="35"/>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51" name="Rectangle 1061">
            <a:extLst>
              <a:ext uri="{FF2B5EF4-FFF2-40B4-BE49-F238E27FC236}">
                <a16:creationId xmlns:a16="http://schemas.microsoft.com/office/drawing/2014/main" id="{00000000-0008-0000-0C00-000033000000}"/>
              </a:ext>
            </a:extLst>
          </xdr:cNvPr>
          <xdr:cNvSpPr>
            <a:spLocks noChangeAspect="1" noChangeArrowheads="1"/>
          </xdr:cNvSpPr>
        </xdr:nvSpPr>
        <xdr:spPr bwMode="auto">
          <a:xfrm rot="16200000">
            <a:off x="2521" y="819"/>
            <a:ext cx="8" cy="35"/>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52" name="Rectangle 1062">
            <a:extLst>
              <a:ext uri="{FF2B5EF4-FFF2-40B4-BE49-F238E27FC236}">
                <a16:creationId xmlns:a16="http://schemas.microsoft.com/office/drawing/2014/main" id="{00000000-0008-0000-0C00-000034000000}"/>
              </a:ext>
            </a:extLst>
          </xdr:cNvPr>
          <xdr:cNvSpPr>
            <a:spLocks noChangeAspect="1" noChangeArrowheads="1"/>
          </xdr:cNvSpPr>
        </xdr:nvSpPr>
        <xdr:spPr bwMode="auto">
          <a:xfrm rot="16200000">
            <a:off x="2507" y="883"/>
            <a:ext cx="126" cy="27"/>
          </a:xfrm>
          <a:prstGeom prst="rect">
            <a:avLst/>
          </a:prstGeom>
          <a:gradFill rotWithShape="0">
            <a:gsLst>
              <a:gs pos="0">
                <a:schemeClr val="tx2">
                  <a:lumMod val="20000"/>
                  <a:lumOff val="80000"/>
                </a:schemeClr>
              </a:gs>
              <a:gs pos="50000">
                <a:srgbClr val="00B0F0"/>
              </a:gs>
              <a:gs pos="100000">
                <a:schemeClr val="tx2">
                  <a:lumMod val="20000"/>
                  <a:lumOff val="80000"/>
                </a:schemeClr>
              </a:gs>
            </a:gsLst>
            <a:lin ang="5400000" scaled="1"/>
          </a:gradFill>
          <a:ln w="9525">
            <a:solidFill>
              <a:srgbClr val="000000"/>
            </a:solidFill>
            <a:miter lim="800000"/>
            <a:headEnd/>
            <a:tailEnd/>
          </a:ln>
        </xdr:spPr>
      </xdr:sp>
      <xdr:sp macro="" textlink="">
        <xdr:nvSpPr>
          <xdr:cNvPr id="53" name="Rectangle 1063">
            <a:extLst>
              <a:ext uri="{FF2B5EF4-FFF2-40B4-BE49-F238E27FC236}">
                <a16:creationId xmlns:a16="http://schemas.microsoft.com/office/drawing/2014/main" id="{00000000-0008-0000-0C00-000035000000}"/>
              </a:ext>
            </a:extLst>
          </xdr:cNvPr>
          <xdr:cNvSpPr>
            <a:spLocks noChangeAspect="1" noChangeArrowheads="1"/>
          </xdr:cNvSpPr>
        </xdr:nvSpPr>
        <xdr:spPr bwMode="auto">
          <a:xfrm rot="16200000">
            <a:off x="2566" y="938"/>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54" name="Rectangle 1064">
            <a:extLst>
              <a:ext uri="{FF2B5EF4-FFF2-40B4-BE49-F238E27FC236}">
                <a16:creationId xmlns:a16="http://schemas.microsoft.com/office/drawing/2014/main" id="{00000000-0008-0000-0C00-000036000000}"/>
              </a:ext>
            </a:extLst>
          </xdr:cNvPr>
          <xdr:cNvSpPr>
            <a:spLocks noChangeAspect="1" noChangeArrowheads="1"/>
          </xdr:cNvSpPr>
        </xdr:nvSpPr>
        <xdr:spPr bwMode="auto">
          <a:xfrm rot="16200000">
            <a:off x="2565" y="819"/>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55" name="Text Box 1096">
            <a:extLst>
              <a:ext uri="{FF2B5EF4-FFF2-40B4-BE49-F238E27FC236}">
                <a16:creationId xmlns:a16="http://schemas.microsoft.com/office/drawing/2014/main" id="{00000000-0008-0000-0C00-000037000000}"/>
              </a:ext>
            </a:extLst>
          </xdr:cNvPr>
          <xdr:cNvSpPr txBox="1">
            <a:spLocks noChangeArrowheads="1"/>
          </xdr:cNvSpPr>
        </xdr:nvSpPr>
        <xdr:spPr bwMode="auto">
          <a:xfrm>
            <a:off x="2590" y="848"/>
            <a:ext cx="37" cy="125"/>
          </a:xfrm>
          <a:prstGeom prst="rect">
            <a:avLst/>
          </a:prstGeom>
          <a:noFill/>
          <a:ln w="9525">
            <a:noFill/>
            <a:miter lim="800000"/>
            <a:headEnd/>
            <a:tailEnd/>
          </a:ln>
        </xdr:spPr>
        <xdr:txBody>
          <a:bodyPr wrap="square" lIns="18288" tIns="18288" rIns="18288" bIns="0" anchor="t" upright="1">
            <a:noAutofit/>
          </a:bodyPr>
          <a:lstStyle/>
          <a:p>
            <a:pPr algn="ctr" rtl="0">
              <a:defRPr sz="1000"/>
            </a:pPr>
            <a:r>
              <a:rPr lang="en-US" sz="1800" b="1" i="0" strike="noStrike">
                <a:solidFill>
                  <a:srgbClr val="000000"/>
                </a:solidFill>
                <a:latin typeface="Arial Narrow" pitchFamily="34" charset="0"/>
              </a:rPr>
              <a:t>RO 1</a:t>
            </a:r>
          </a:p>
        </xdr:txBody>
      </xdr:sp>
      <xdr:sp macro="" textlink="">
        <xdr:nvSpPr>
          <xdr:cNvPr id="56" name="Rectangle 1097">
            <a:extLst>
              <a:ext uri="{FF2B5EF4-FFF2-40B4-BE49-F238E27FC236}">
                <a16:creationId xmlns:a16="http://schemas.microsoft.com/office/drawing/2014/main" id="{00000000-0008-0000-0C00-000038000000}"/>
              </a:ext>
            </a:extLst>
          </xdr:cNvPr>
          <xdr:cNvSpPr>
            <a:spLocks noChangeArrowheads="1"/>
          </xdr:cNvSpPr>
        </xdr:nvSpPr>
        <xdr:spPr bwMode="auto">
          <a:xfrm>
            <a:off x="2321" y="821"/>
            <a:ext cx="268" cy="8"/>
          </a:xfrm>
          <a:prstGeom prst="rect">
            <a:avLst/>
          </a:prstGeom>
          <a:solidFill>
            <a:schemeClr val="bg1">
              <a:lumMod val="50000"/>
            </a:schemeClr>
          </a:solidFill>
          <a:ln w="9525">
            <a:solidFill>
              <a:srgbClr val="000000"/>
            </a:solidFill>
            <a:miter lim="800000"/>
            <a:headEnd/>
            <a:tailEnd/>
          </a:ln>
        </xdr:spPr>
      </xdr:sp>
      <xdr:sp macro="" textlink="">
        <xdr:nvSpPr>
          <xdr:cNvPr id="57" name="Line 1098">
            <a:extLst>
              <a:ext uri="{FF2B5EF4-FFF2-40B4-BE49-F238E27FC236}">
                <a16:creationId xmlns:a16="http://schemas.microsoft.com/office/drawing/2014/main" id="{00000000-0008-0000-0C00-000039000000}"/>
              </a:ext>
            </a:extLst>
          </xdr:cNvPr>
          <xdr:cNvSpPr>
            <a:spLocks noChangeShapeType="1"/>
          </xdr:cNvSpPr>
        </xdr:nvSpPr>
        <xdr:spPr bwMode="auto">
          <a:xfrm flipV="1">
            <a:off x="2342" y="824"/>
            <a:ext cx="0" cy="142"/>
          </a:xfrm>
          <a:prstGeom prst="line">
            <a:avLst/>
          </a:prstGeom>
          <a:noFill/>
          <a:ln w="38100">
            <a:solidFill>
              <a:srgbClr val="0000FF"/>
            </a:solidFill>
            <a:round/>
            <a:headEnd/>
            <a:tailEnd/>
          </a:ln>
        </xdr:spPr>
      </xdr:sp>
      <xdr:sp macro="" textlink="">
        <xdr:nvSpPr>
          <xdr:cNvPr id="58" name="Line 1099">
            <a:extLst>
              <a:ext uri="{FF2B5EF4-FFF2-40B4-BE49-F238E27FC236}">
                <a16:creationId xmlns:a16="http://schemas.microsoft.com/office/drawing/2014/main" id="{00000000-0008-0000-0C00-00003A000000}"/>
              </a:ext>
            </a:extLst>
          </xdr:cNvPr>
          <xdr:cNvSpPr>
            <a:spLocks noChangeShapeType="1"/>
          </xdr:cNvSpPr>
        </xdr:nvSpPr>
        <xdr:spPr bwMode="auto">
          <a:xfrm flipV="1">
            <a:off x="2479" y="824"/>
            <a:ext cx="0" cy="142"/>
          </a:xfrm>
          <a:prstGeom prst="line">
            <a:avLst/>
          </a:prstGeom>
          <a:noFill/>
          <a:ln w="38100">
            <a:solidFill>
              <a:srgbClr val="0000FF"/>
            </a:solidFill>
            <a:round/>
            <a:headEnd/>
            <a:tailEnd/>
          </a:ln>
        </xdr:spPr>
      </xdr:sp>
      <xdr:sp macro="" textlink="">
        <xdr:nvSpPr>
          <xdr:cNvPr id="59" name="Line 1100">
            <a:extLst>
              <a:ext uri="{FF2B5EF4-FFF2-40B4-BE49-F238E27FC236}">
                <a16:creationId xmlns:a16="http://schemas.microsoft.com/office/drawing/2014/main" id="{00000000-0008-0000-0C00-00003B000000}"/>
              </a:ext>
            </a:extLst>
          </xdr:cNvPr>
          <xdr:cNvSpPr>
            <a:spLocks noChangeShapeType="1"/>
          </xdr:cNvSpPr>
        </xdr:nvSpPr>
        <xdr:spPr bwMode="auto">
          <a:xfrm flipV="1">
            <a:off x="2434" y="824"/>
            <a:ext cx="0" cy="142"/>
          </a:xfrm>
          <a:prstGeom prst="line">
            <a:avLst/>
          </a:prstGeom>
          <a:noFill/>
          <a:ln w="38100">
            <a:solidFill>
              <a:srgbClr val="0000FF"/>
            </a:solidFill>
            <a:round/>
            <a:headEnd/>
            <a:tailEnd/>
          </a:ln>
        </xdr:spPr>
      </xdr:sp>
      <xdr:sp macro="" textlink="">
        <xdr:nvSpPr>
          <xdr:cNvPr id="60" name="Line 1101">
            <a:extLst>
              <a:ext uri="{FF2B5EF4-FFF2-40B4-BE49-F238E27FC236}">
                <a16:creationId xmlns:a16="http://schemas.microsoft.com/office/drawing/2014/main" id="{00000000-0008-0000-0C00-00003C000000}"/>
              </a:ext>
            </a:extLst>
          </xdr:cNvPr>
          <xdr:cNvSpPr>
            <a:spLocks noChangeShapeType="1"/>
          </xdr:cNvSpPr>
        </xdr:nvSpPr>
        <xdr:spPr bwMode="auto">
          <a:xfrm flipV="1">
            <a:off x="2388" y="824"/>
            <a:ext cx="0" cy="142"/>
          </a:xfrm>
          <a:prstGeom prst="line">
            <a:avLst/>
          </a:prstGeom>
          <a:noFill/>
          <a:ln w="38100">
            <a:solidFill>
              <a:srgbClr val="0000FF"/>
            </a:solidFill>
            <a:round/>
            <a:headEnd/>
            <a:tailEnd/>
          </a:ln>
        </xdr:spPr>
      </xdr:sp>
      <xdr:sp macro="" textlink="">
        <xdr:nvSpPr>
          <xdr:cNvPr id="61" name="Line 1102">
            <a:extLst>
              <a:ext uri="{FF2B5EF4-FFF2-40B4-BE49-F238E27FC236}">
                <a16:creationId xmlns:a16="http://schemas.microsoft.com/office/drawing/2014/main" id="{00000000-0008-0000-0C00-00003D000000}"/>
              </a:ext>
            </a:extLst>
          </xdr:cNvPr>
          <xdr:cNvSpPr>
            <a:spLocks noChangeShapeType="1"/>
          </xdr:cNvSpPr>
        </xdr:nvSpPr>
        <xdr:spPr bwMode="auto">
          <a:xfrm flipV="1">
            <a:off x="2570" y="824"/>
            <a:ext cx="0" cy="142"/>
          </a:xfrm>
          <a:prstGeom prst="line">
            <a:avLst/>
          </a:prstGeom>
          <a:noFill/>
          <a:ln w="38100">
            <a:solidFill>
              <a:srgbClr val="0000FF"/>
            </a:solidFill>
            <a:round/>
            <a:headEnd/>
            <a:tailEnd/>
          </a:ln>
        </xdr:spPr>
      </xdr:sp>
      <xdr:sp macro="" textlink="">
        <xdr:nvSpPr>
          <xdr:cNvPr id="62" name="Line 1103">
            <a:extLst>
              <a:ext uri="{FF2B5EF4-FFF2-40B4-BE49-F238E27FC236}">
                <a16:creationId xmlns:a16="http://schemas.microsoft.com/office/drawing/2014/main" id="{00000000-0008-0000-0C00-00003E000000}"/>
              </a:ext>
            </a:extLst>
          </xdr:cNvPr>
          <xdr:cNvSpPr>
            <a:spLocks noChangeShapeType="1"/>
          </xdr:cNvSpPr>
        </xdr:nvSpPr>
        <xdr:spPr bwMode="auto">
          <a:xfrm flipV="1">
            <a:off x="2525" y="824"/>
            <a:ext cx="0" cy="142"/>
          </a:xfrm>
          <a:prstGeom prst="line">
            <a:avLst/>
          </a:prstGeom>
          <a:noFill/>
          <a:ln w="38100">
            <a:solidFill>
              <a:srgbClr val="0000FF"/>
            </a:solidFill>
            <a:round/>
            <a:headEnd/>
            <a:tailEnd/>
          </a:ln>
        </xdr:spPr>
      </xdr:sp>
      <xdr:sp macro="" textlink="">
        <xdr:nvSpPr>
          <xdr:cNvPr id="63" name="Rectangle 1065">
            <a:extLst>
              <a:ext uri="{FF2B5EF4-FFF2-40B4-BE49-F238E27FC236}">
                <a16:creationId xmlns:a16="http://schemas.microsoft.com/office/drawing/2014/main" id="{00000000-0008-0000-0C00-00003F000000}"/>
              </a:ext>
            </a:extLst>
          </xdr:cNvPr>
          <xdr:cNvSpPr>
            <a:spLocks noChangeArrowheads="1"/>
          </xdr:cNvSpPr>
        </xdr:nvSpPr>
        <xdr:spPr bwMode="auto">
          <a:xfrm>
            <a:off x="2322" y="963"/>
            <a:ext cx="265" cy="8"/>
          </a:xfrm>
          <a:prstGeom prst="rect">
            <a:avLst/>
          </a:prstGeom>
          <a:solidFill>
            <a:schemeClr val="bg1">
              <a:lumMod val="50000"/>
            </a:schemeClr>
          </a:solidFill>
          <a:ln w="9525">
            <a:solidFill>
              <a:srgbClr val="000000"/>
            </a:solidFill>
            <a:miter lim="800000"/>
            <a:headEnd/>
            <a:tailEnd/>
          </a:ln>
        </xdr:spPr>
      </xdr:sp>
    </xdr:grpSp>
    <xdr:clientData/>
  </xdr:twoCellAnchor>
  <xdr:twoCellAnchor>
    <xdr:from>
      <xdr:col>38</xdr:col>
      <xdr:colOff>86184</xdr:colOff>
      <xdr:row>31</xdr:row>
      <xdr:rowOff>139700</xdr:rowOff>
    </xdr:from>
    <xdr:to>
      <xdr:col>41</xdr:col>
      <xdr:colOff>152400</xdr:colOff>
      <xdr:row>34</xdr:row>
      <xdr:rowOff>203200</xdr:rowOff>
    </xdr:to>
    <xdr:sp macro="" textlink="">
      <xdr:nvSpPr>
        <xdr:cNvPr id="64" name="AutoShape 1525">
          <a:extLst>
            <a:ext uri="{FF2B5EF4-FFF2-40B4-BE49-F238E27FC236}">
              <a16:creationId xmlns:a16="http://schemas.microsoft.com/office/drawing/2014/main" id="{00000000-0008-0000-0C00-000040000000}"/>
            </a:ext>
          </a:extLst>
        </xdr:cNvPr>
        <xdr:cNvSpPr>
          <a:spLocks noChangeArrowheads="1"/>
        </xdr:cNvSpPr>
      </xdr:nvSpPr>
      <xdr:spPr bwMode="auto">
        <a:xfrm>
          <a:off x="24592104" y="8674100"/>
          <a:ext cx="1994076" cy="749300"/>
        </a:xfrm>
        <a:prstGeom prst="homePlate">
          <a:avLst>
            <a:gd name="adj" fmla="val 72917"/>
          </a:avLst>
        </a:prstGeom>
        <a:solidFill>
          <a:srgbClr val="FF6600"/>
        </a:solidFill>
        <a:ln w="9525">
          <a:solidFill>
            <a:srgbClr val="000000"/>
          </a:solidFill>
          <a:miter lim="800000"/>
          <a:headEnd/>
          <a:tailEnd/>
        </a:ln>
      </xdr:spPr>
      <xdr:txBody>
        <a:bodyPr vertOverflow="clip" wrap="square" lIns="27432" tIns="18288" rIns="27432" bIns="18288" anchor="ctr" upright="1"/>
        <a:lstStyle/>
        <a:p>
          <a:pPr algn="ctr" rtl="0"/>
          <a:r>
            <a:rPr lang="en-US" sz="1400" b="1" i="0">
              <a:effectLst/>
              <a:latin typeface="+mn-lt"/>
              <a:ea typeface="+mn-ea"/>
              <a:cs typeface="+mn-cs"/>
            </a:rPr>
            <a:t>Waste stream 2 to  Neutralisation</a:t>
          </a:r>
          <a:r>
            <a:rPr lang="en-US" sz="1400" b="1" i="0" baseline="0">
              <a:effectLst/>
              <a:latin typeface="+mn-lt"/>
              <a:ea typeface="+mn-ea"/>
              <a:cs typeface="+mn-cs"/>
            </a:rPr>
            <a:t> tank</a:t>
          </a:r>
          <a:endParaRPr lang="nl-NL" sz="1400">
            <a:effectLst/>
          </a:endParaRPr>
        </a:p>
      </xdr:txBody>
    </xdr:sp>
    <xdr:clientData/>
  </xdr:twoCellAnchor>
  <xdr:twoCellAnchor>
    <xdr:from>
      <xdr:col>30</xdr:col>
      <xdr:colOff>311268</xdr:colOff>
      <xdr:row>18</xdr:row>
      <xdr:rowOff>53596</xdr:rowOff>
    </xdr:from>
    <xdr:to>
      <xdr:col>38</xdr:col>
      <xdr:colOff>69968</xdr:colOff>
      <xdr:row>34</xdr:row>
      <xdr:rowOff>30228</xdr:rowOff>
    </xdr:to>
    <xdr:cxnSp macro="">
      <xdr:nvCxnSpPr>
        <xdr:cNvPr id="65" name="Shape 166">
          <a:extLst>
            <a:ext uri="{FF2B5EF4-FFF2-40B4-BE49-F238E27FC236}">
              <a16:creationId xmlns:a16="http://schemas.microsoft.com/office/drawing/2014/main" id="{00000000-0008-0000-0C00-000041000000}"/>
            </a:ext>
          </a:extLst>
        </xdr:cNvPr>
        <xdr:cNvCxnSpPr/>
      </xdr:nvCxnSpPr>
      <xdr:spPr>
        <a:xfrm>
          <a:off x="20174068" y="5095496"/>
          <a:ext cx="4572000" cy="4142232"/>
        </a:xfrm>
        <a:prstGeom prst="bentConnector3">
          <a:avLst>
            <a:gd name="adj1" fmla="val 502"/>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355600</xdr:colOff>
      <xdr:row>14</xdr:row>
      <xdr:rowOff>12701</xdr:rowOff>
    </xdr:from>
    <xdr:to>
      <xdr:col>39</xdr:col>
      <xdr:colOff>104140</xdr:colOff>
      <xdr:row>14</xdr:row>
      <xdr:rowOff>25400</xdr:rowOff>
    </xdr:to>
    <xdr:cxnSp macro="">
      <xdr:nvCxnSpPr>
        <xdr:cNvPr id="66" name="Shape 166">
          <a:extLst>
            <a:ext uri="{FF2B5EF4-FFF2-40B4-BE49-F238E27FC236}">
              <a16:creationId xmlns:a16="http://schemas.microsoft.com/office/drawing/2014/main" id="{00000000-0008-0000-0C00-000042000000}"/>
            </a:ext>
          </a:extLst>
        </xdr:cNvPr>
        <xdr:cNvCxnSpPr/>
      </xdr:nvCxnSpPr>
      <xdr:spPr>
        <a:xfrm>
          <a:off x="20650200" y="4089401"/>
          <a:ext cx="4663440" cy="12699"/>
        </a:xfrm>
        <a:prstGeom prst="bentConnector3">
          <a:avLst>
            <a:gd name="adj1" fmla="val 0"/>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330199</xdr:colOff>
      <xdr:row>11</xdr:row>
      <xdr:rowOff>15871</xdr:rowOff>
    </xdr:from>
    <xdr:to>
      <xdr:col>41</xdr:col>
      <xdr:colOff>342899</xdr:colOff>
      <xdr:row>18</xdr:row>
      <xdr:rowOff>76199</xdr:rowOff>
    </xdr:to>
    <xdr:grpSp>
      <xdr:nvGrpSpPr>
        <xdr:cNvPr id="71" name="Group 70">
          <a:extLst>
            <a:ext uri="{FF2B5EF4-FFF2-40B4-BE49-F238E27FC236}">
              <a16:creationId xmlns:a16="http://schemas.microsoft.com/office/drawing/2014/main" id="{00000000-0008-0000-0C00-000047000000}"/>
            </a:ext>
          </a:extLst>
        </xdr:cNvPr>
        <xdr:cNvGrpSpPr/>
      </xdr:nvGrpSpPr>
      <xdr:grpSpPr>
        <a:xfrm>
          <a:off x="24650699" y="3444871"/>
          <a:ext cx="2393950" cy="1774828"/>
          <a:chOff x="41950052" y="11901425"/>
          <a:chExt cx="3447877" cy="2384163"/>
        </a:xfrm>
      </xdr:grpSpPr>
      <xdr:sp macro="" textlink="">
        <xdr:nvSpPr>
          <xdr:cNvPr id="72" name="Can 71">
            <a:extLst>
              <a:ext uri="{FF2B5EF4-FFF2-40B4-BE49-F238E27FC236}">
                <a16:creationId xmlns:a16="http://schemas.microsoft.com/office/drawing/2014/main" id="{00000000-0008-0000-0C00-000048000000}"/>
              </a:ext>
            </a:extLst>
          </xdr:cNvPr>
          <xdr:cNvSpPr/>
        </xdr:nvSpPr>
        <xdr:spPr>
          <a:xfrm>
            <a:off x="42664796" y="11901425"/>
            <a:ext cx="1798672" cy="1848923"/>
          </a:xfrm>
          <a:prstGeom prst="can">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AU" sz="1800"/>
          </a:p>
        </xdr:txBody>
      </xdr:sp>
      <xdr:sp macro="" textlink="">
        <xdr:nvSpPr>
          <xdr:cNvPr id="73" name="TextBox 124">
            <a:extLst>
              <a:ext uri="{FF2B5EF4-FFF2-40B4-BE49-F238E27FC236}">
                <a16:creationId xmlns:a16="http://schemas.microsoft.com/office/drawing/2014/main" id="{00000000-0008-0000-0C00-000049000000}"/>
              </a:ext>
            </a:extLst>
          </xdr:cNvPr>
          <xdr:cNvSpPr txBox="1"/>
        </xdr:nvSpPr>
        <xdr:spPr>
          <a:xfrm>
            <a:off x="41950052" y="13812643"/>
            <a:ext cx="3447877" cy="472945"/>
          </a:xfrm>
          <a:prstGeom prst="rect">
            <a:avLst/>
          </a:prstGeom>
          <a:no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1800" b="1">
                <a:latin typeface="Arial Narrow" pitchFamily="34" charset="0"/>
              </a:rPr>
              <a:t>Product water Tank</a:t>
            </a:r>
            <a:endParaRPr lang="en-AU" sz="1800" b="1">
              <a:latin typeface="Arial Narrow" pitchFamily="34" charset="0"/>
            </a:endParaRPr>
          </a:p>
        </xdr:txBody>
      </xdr:sp>
    </xdr:grpSp>
    <xdr:clientData/>
  </xdr:twoCellAnchor>
  <xdr:twoCellAnchor>
    <xdr:from>
      <xdr:col>4</xdr:col>
      <xdr:colOff>31750</xdr:colOff>
      <xdr:row>14</xdr:row>
      <xdr:rowOff>111125</xdr:rowOff>
    </xdr:from>
    <xdr:to>
      <xdr:col>4</xdr:col>
      <xdr:colOff>671830</xdr:colOff>
      <xdr:row>14</xdr:row>
      <xdr:rowOff>114300</xdr:rowOff>
    </xdr:to>
    <xdr:cxnSp macro="">
      <xdr:nvCxnSpPr>
        <xdr:cNvPr id="74" name="Shape 166">
          <a:extLst>
            <a:ext uri="{FF2B5EF4-FFF2-40B4-BE49-F238E27FC236}">
              <a16:creationId xmlns:a16="http://schemas.microsoft.com/office/drawing/2014/main" id="{00000000-0008-0000-0C00-00004A000000}"/>
            </a:ext>
          </a:extLst>
        </xdr:cNvPr>
        <xdr:cNvCxnSpPr/>
      </xdr:nvCxnSpPr>
      <xdr:spPr>
        <a:xfrm>
          <a:off x="2927350" y="4180205"/>
          <a:ext cx="640080" cy="3175"/>
        </a:xfrm>
        <a:prstGeom prst="bentConnector3">
          <a:avLst>
            <a:gd name="adj1" fmla="val 50000"/>
          </a:avLst>
        </a:prstGeom>
        <a:ln w="254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406400</xdr:colOff>
      <xdr:row>14</xdr:row>
      <xdr:rowOff>12700</xdr:rowOff>
    </xdr:from>
    <xdr:to>
      <xdr:col>28</xdr:col>
      <xdr:colOff>558800</xdr:colOff>
      <xdr:row>14</xdr:row>
      <xdr:rowOff>25400</xdr:rowOff>
    </xdr:to>
    <xdr:cxnSp macro="">
      <xdr:nvCxnSpPr>
        <xdr:cNvPr id="75" name="Shape 166">
          <a:extLst>
            <a:ext uri="{FF2B5EF4-FFF2-40B4-BE49-F238E27FC236}">
              <a16:creationId xmlns:a16="http://schemas.microsoft.com/office/drawing/2014/main" id="{00000000-0008-0000-0C00-00004B000000}"/>
            </a:ext>
          </a:extLst>
        </xdr:cNvPr>
        <xdr:cNvCxnSpPr/>
      </xdr:nvCxnSpPr>
      <xdr:spPr>
        <a:xfrm>
          <a:off x="17368520" y="4081780"/>
          <a:ext cx="1676400" cy="12700"/>
        </a:xfrm>
        <a:prstGeom prst="bentConnector3">
          <a:avLst>
            <a:gd name="adj1" fmla="val -859"/>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596903</xdr:colOff>
      <xdr:row>26</xdr:row>
      <xdr:rowOff>104143</xdr:rowOff>
    </xdr:from>
    <xdr:to>
      <xdr:col>35</xdr:col>
      <xdr:colOff>596903</xdr:colOff>
      <xdr:row>34</xdr:row>
      <xdr:rowOff>12703</xdr:rowOff>
    </xdr:to>
    <xdr:cxnSp macro="">
      <xdr:nvCxnSpPr>
        <xdr:cNvPr id="83" name="Shape 166">
          <a:extLst>
            <a:ext uri="{FF2B5EF4-FFF2-40B4-BE49-F238E27FC236}">
              <a16:creationId xmlns:a16="http://schemas.microsoft.com/office/drawing/2014/main" id="{00000000-0008-0000-0C00-000053000000}"/>
            </a:ext>
          </a:extLst>
        </xdr:cNvPr>
        <xdr:cNvCxnSpPr/>
      </xdr:nvCxnSpPr>
      <xdr:spPr>
        <a:xfrm rot="16200000" flipH="1">
          <a:off x="22461223" y="8351523"/>
          <a:ext cx="1737360" cy="0"/>
        </a:xfrm>
        <a:prstGeom prst="bentConnector3">
          <a:avLst>
            <a:gd name="adj1" fmla="val 237"/>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xdr:col>
      <xdr:colOff>660400</xdr:colOff>
      <xdr:row>11</xdr:row>
      <xdr:rowOff>139700</xdr:rowOff>
    </xdr:from>
    <xdr:to>
      <xdr:col>6</xdr:col>
      <xdr:colOff>127000</xdr:colOff>
      <xdr:row>17</xdr:row>
      <xdr:rowOff>139700</xdr:rowOff>
    </xdr:to>
    <xdr:pic>
      <xdr:nvPicPr>
        <xdr:cNvPr id="85" name="Picture 84">
          <a:extLst>
            <a:ext uri="{FF2B5EF4-FFF2-40B4-BE49-F238E27FC236}">
              <a16:creationId xmlns:a16="http://schemas.microsoft.com/office/drawing/2014/main" id="{00000000-0008-0000-0C00-000055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8634" t="36490" r="2078" b="27055"/>
        <a:stretch/>
      </xdr:blipFill>
      <xdr:spPr bwMode="auto">
        <a:xfrm>
          <a:off x="3556000" y="3522980"/>
          <a:ext cx="1013460" cy="1371600"/>
        </a:xfrm>
        <a:prstGeom prst="rect">
          <a:avLst/>
        </a:prstGeom>
        <a:noFill/>
        <a:ln>
          <a:noFill/>
        </a:ln>
        <a:extLst>
          <a:ext uri="{53640926-AAD7-44D8-BBD7-CCE9431645EC}">
            <a14:shadowObscured xmlns:a14="http://schemas.microsoft.com/office/drawing/2010/main"/>
          </a:ext>
        </a:extLst>
      </xdr:spPr>
    </xdr:pic>
    <xdr:clientData/>
  </xdr:twoCellAnchor>
  <xdr:twoCellAnchor>
    <xdr:from>
      <xdr:col>4</xdr:col>
      <xdr:colOff>508000</xdr:colOff>
      <xdr:row>9</xdr:row>
      <xdr:rowOff>139708</xdr:rowOff>
    </xdr:from>
    <xdr:to>
      <xdr:col>7</xdr:col>
      <xdr:colOff>177800</xdr:colOff>
      <xdr:row>11</xdr:row>
      <xdr:rowOff>101609</xdr:rowOff>
    </xdr:to>
    <xdr:sp macro="" textlink="">
      <xdr:nvSpPr>
        <xdr:cNvPr id="86" name="Text Box 1096">
          <a:extLst>
            <a:ext uri="{FF2B5EF4-FFF2-40B4-BE49-F238E27FC236}">
              <a16:creationId xmlns:a16="http://schemas.microsoft.com/office/drawing/2014/main" id="{00000000-0008-0000-0C00-000056000000}"/>
            </a:ext>
          </a:extLst>
        </xdr:cNvPr>
        <xdr:cNvSpPr txBox="1">
          <a:spLocks noChangeArrowheads="1"/>
        </xdr:cNvSpPr>
      </xdr:nvSpPr>
      <xdr:spPr bwMode="auto">
        <a:xfrm rot="5400000">
          <a:off x="4084319" y="2286009"/>
          <a:ext cx="518161" cy="1879600"/>
        </a:xfrm>
        <a:prstGeom prst="rect">
          <a:avLst/>
        </a:prstGeom>
        <a:noFill/>
        <a:ln w="9525">
          <a:noFill/>
          <a:miter lim="800000"/>
          <a:headEnd/>
          <a:tailEnd/>
        </a:ln>
      </xdr:spPr>
      <xdr:txBody>
        <a:bodyPr wrap="square" lIns="18288" tIns="18288" rIns="18288" bIns="0" anchor="t" upright="1">
          <a:noAutofit/>
        </a:bodyPr>
        <a:lstStyle/>
        <a:p>
          <a:pPr algn="ctr" rtl="0">
            <a:defRPr sz="1000"/>
          </a:pPr>
          <a:r>
            <a:rPr lang="en-US" sz="1800" b="1" i="0" strike="noStrike" baseline="0">
              <a:solidFill>
                <a:srgbClr val="000000"/>
              </a:solidFill>
              <a:latin typeface="Arial Narrow" pitchFamily="34" charset="0"/>
            </a:rPr>
            <a:t>Pre-filter</a:t>
          </a:r>
          <a:endParaRPr lang="en-US" sz="1800" b="1" i="0" strike="noStrike">
            <a:solidFill>
              <a:srgbClr val="000000"/>
            </a:solidFill>
            <a:latin typeface="Arial Narrow" pitchFamily="34" charset="0"/>
          </a:endParaRPr>
        </a:p>
      </xdr:txBody>
    </xdr:sp>
    <xdr:clientData/>
  </xdr:twoCellAnchor>
  <xdr:twoCellAnchor editAs="oneCell">
    <xdr:from>
      <xdr:col>8</xdr:col>
      <xdr:colOff>63500</xdr:colOff>
      <xdr:row>11</xdr:row>
      <xdr:rowOff>38100</xdr:rowOff>
    </xdr:from>
    <xdr:to>
      <xdr:col>11</xdr:col>
      <xdr:colOff>430060</xdr:colOff>
      <xdr:row>17</xdr:row>
      <xdr:rowOff>12700</xdr:rowOff>
    </xdr:to>
    <xdr:pic>
      <xdr:nvPicPr>
        <xdr:cNvPr id="87" name="Picture 86" descr="Image result for actiflo&quot;">
          <a:extLst>
            <a:ext uri="{FF2B5EF4-FFF2-40B4-BE49-F238E27FC236}">
              <a16:creationId xmlns:a16="http://schemas.microsoft.com/office/drawing/2014/main" id="{00000000-0008-0000-0C00-000057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5882"/>
        <a:stretch/>
      </xdr:blipFill>
      <xdr:spPr bwMode="auto">
        <a:xfrm>
          <a:off x="5877560" y="3421380"/>
          <a:ext cx="2322360" cy="1346200"/>
        </a:xfrm>
        <a:prstGeom prst="rect">
          <a:avLst/>
        </a:prstGeom>
        <a:noFill/>
        <a:effectLst>
          <a:glow rad="50800">
            <a:schemeClr val="tx1"/>
          </a:glow>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469900</xdr:colOff>
      <xdr:row>9</xdr:row>
      <xdr:rowOff>139700</xdr:rowOff>
    </xdr:from>
    <xdr:to>
      <xdr:col>16</xdr:col>
      <xdr:colOff>50800</xdr:colOff>
      <xdr:row>18</xdr:row>
      <xdr:rowOff>63500</xdr:rowOff>
    </xdr:to>
    <xdr:pic>
      <xdr:nvPicPr>
        <xdr:cNvPr id="88" name="Picture 87" descr="Two-stage Moving Bed Biofilm Reactor">
          <a:extLst>
            <a:ext uri="{FF2B5EF4-FFF2-40B4-BE49-F238E27FC236}">
              <a16:creationId xmlns:a16="http://schemas.microsoft.com/office/drawing/2014/main" id="{00000000-0008-0000-0C00-000058000000}"/>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32687" t="21634" r="53641" b="41707"/>
        <a:stretch/>
      </xdr:blipFill>
      <xdr:spPr bwMode="auto">
        <a:xfrm>
          <a:off x="9392920" y="2966720"/>
          <a:ext cx="1658620" cy="213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12700</xdr:colOff>
      <xdr:row>14</xdr:row>
      <xdr:rowOff>56318</xdr:rowOff>
    </xdr:from>
    <xdr:to>
      <xdr:col>13</xdr:col>
      <xdr:colOff>436880</xdr:colOff>
      <xdr:row>14</xdr:row>
      <xdr:rowOff>63500</xdr:rowOff>
    </xdr:to>
    <xdr:cxnSp macro="">
      <xdr:nvCxnSpPr>
        <xdr:cNvPr id="89" name="Shape 166">
          <a:extLst>
            <a:ext uri="{FF2B5EF4-FFF2-40B4-BE49-F238E27FC236}">
              <a16:creationId xmlns:a16="http://schemas.microsoft.com/office/drawing/2014/main" id="{00000000-0008-0000-0C00-000059000000}"/>
            </a:ext>
          </a:extLst>
        </xdr:cNvPr>
        <xdr:cNvCxnSpPr/>
      </xdr:nvCxnSpPr>
      <xdr:spPr>
        <a:xfrm flipV="1">
          <a:off x="8265160" y="4125398"/>
          <a:ext cx="1094740" cy="7182"/>
        </a:xfrm>
        <a:prstGeom prst="bentConnector3">
          <a:avLst>
            <a:gd name="adj1" fmla="val -3956"/>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266700</xdr:colOff>
      <xdr:row>14</xdr:row>
      <xdr:rowOff>0</xdr:rowOff>
    </xdr:from>
    <xdr:to>
      <xdr:col>17</xdr:col>
      <xdr:colOff>571500</xdr:colOff>
      <xdr:row>14</xdr:row>
      <xdr:rowOff>7182</xdr:rowOff>
    </xdr:to>
    <xdr:cxnSp macro="">
      <xdr:nvCxnSpPr>
        <xdr:cNvPr id="90" name="Shape 166">
          <a:extLst>
            <a:ext uri="{FF2B5EF4-FFF2-40B4-BE49-F238E27FC236}">
              <a16:creationId xmlns:a16="http://schemas.microsoft.com/office/drawing/2014/main" id="{00000000-0008-0000-0C00-00005A000000}"/>
            </a:ext>
          </a:extLst>
        </xdr:cNvPr>
        <xdr:cNvCxnSpPr/>
      </xdr:nvCxnSpPr>
      <xdr:spPr>
        <a:xfrm flipV="1">
          <a:off x="11216640" y="4069080"/>
          <a:ext cx="1051560" cy="7182"/>
        </a:xfrm>
        <a:prstGeom prst="bentConnector3">
          <a:avLst>
            <a:gd name="adj1" fmla="val -3956"/>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18</xdr:col>
      <xdr:colOff>5080</xdr:colOff>
      <xdr:row>10</xdr:row>
      <xdr:rowOff>208280</xdr:rowOff>
    </xdr:from>
    <xdr:to>
      <xdr:col>21</xdr:col>
      <xdr:colOff>557546</xdr:colOff>
      <xdr:row>16</xdr:row>
      <xdr:rowOff>190500</xdr:rowOff>
    </xdr:to>
    <xdr:pic>
      <xdr:nvPicPr>
        <xdr:cNvPr id="91" name="Picture 90" descr="Image result for actiflo&quot;">
          <a:extLst>
            <a:ext uri="{FF2B5EF4-FFF2-40B4-BE49-F238E27FC236}">
              <a16:creationId xmlns:a16="http://schemas.microsoft.com/office/drawing/2014/main" id="{00000000-0008-0000-0C00-00005B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5882"/>
        <a:stretch/>
      </xdr:blipFill>
      <xdr:spPr bwMode="auto">
        <a:xfrm>
          <a:off x="12311380" y="3302000"/>
          <a:ext cx="2381266" cy="1414780"/>
        </a:xfrm>
        <a:prstGeom prst="rect">
          <a:avLst/>
        </a:prstGeom>
        <a:noFill/>
        <a:effectLst>
          <a:glow rad="50800">
            <a:schemeClr val="tx1"/>
          </a:glow>
        </a:effectLst>
        <a:extLst>
          <a:ext uri="{909E8E84-426E-40DD-AFC4-6F175D3DCCD1}">
            <a14:hiddenFill xmlns:a14="http://schemas.microsoft.com/office/drawing/2010/main">
              <a:solidFill>
                <a:srgbClr val="FFFFFF"/>
              </a:solidFill>
            </a14:hiddenFill>
          </a:ext>
        </a:extLst>
      </xdr:spPr>
    </xdr:pic>
    <xdr:clientData/>
  </xdr:twoCellAnchor>
  <xdr:twoCellAnchor>
    <xdr:from>
      <xdr:col>22</xdr:col>
      <xdr:colOff>43180</xdr:colOff>
      <xdr:row>14</xdr:row>
      <xdr:rowOff>15240</xdr:rowOff>
    </xdr:from>
    <xdr:to>
      <xdr:col>24</xdr:col>
      <xdr:colOff>58420</xdr:colOff>
      <xdr:row>14</xdr:row>
      <xdr:rowOff>22422</xdr:rowOff>
    </xdr:to>
    <xdr:cxnSp macro="">
      <xdr:nvCxnSpPr>
        <xdr:cNvPr id="92" name="Shape 166">
          <a:extLst>
            <a:ext uri="{FF2B5EF4-FFF2-40B4-BE49-F238E27FC236}">
              <a16:creationId xmlns:a16="http://schemas.microsoft.com/office/drawing/2014/main" id="{00000000-0008-0000-0C00-00005C000000}"/>
            </a:ext>
          </a:extLst>
        </xdr:cNvPr>
        <xdr:cNvCxnSpPr/>
      </xdr:nvCxnSpPr>
      <xdr:spPr>
        <a:xfrm flipV="1">
          <a:off x="14787880" y="4084320"/>
          <a:ext cx="1013460" cy="7182"/>
        </a:xfrm>
        <a:prstGeom prst="bentConnector3">
          <a:avLst>
            <a:gd name="adj1" fmla="val -3956"/>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584200</xdr:colOff>
      <xdr:row>18</xdr:row>
      <xdr:rowOff>38100</xdr:rowOff>
    </xdr:from>
    <xdr:to>
      <xdr:col>33</xdr:col>
      <xdr:colOff>492760</xdr:colOff>
      <xdr:row>24</xdr:row>
      <xdr:rowOff>154940</xdr:rowOff>
    </xdr:to>
    <xdr:cxnSp macro="">
      <xdr:nvCxnSpPr>
        <xdr:cNvPr id="93" name="Shape 166">
          <a:extLst>
            <a:ext uri="{FF2B5EF4-FFF2-40B4-BE49-F238E27FC236}">
              <a16:creationId xmlns:a16="http://schemas.microsoft.com/office/drawing/2014/main" id="{00000000-0008-0000-0C00-00005D000000}"/>
            </a:ext>
          </a:extLst>
        </xdr:cNvPr>
        <xdr:cNvCxnSpPr/>
      </xdr:nvCxnSpPr>
      <xdr:spPr>
        <a:xfrm>
          <a:off x="20447000" y="5080000"/>
          <a:ext cx="1737360" cy="1920240"/>
        </a:xfrm>
        <a:prstGeom prst="bentConnector3">
          <a:avLst>
            <a:gd name="adj1" fmla="val -859"/>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431800</xdr:colOff>
      <xdr:row>18</xdr:row>
      <xdr:rowOff>139698</xdr:rowOff>
    </xdr:from>
    <xdr:to>
      <xdr:col>14</xdr:col>
      <xdr:colOff>431801</xdr:colOff>
      <xdr:row>28</xdr:row>
      <xdr:rowOff>63504</xdr:rowOff>
    </xdr:to>
    <xdr:cxnSp macro="">
      <xdr:nvCxnSpPr>
        <xdr:cNvPr id="94" name="Shape 166">
          <a:extLst>
            <a:ext uri="{FF2B5EF4-FFF2-40B4-BE49-F238E27FC236}">
              <a16:creationId xmlns:a16="http://schemas.microsoft.com/office/drawing/2014/main" id="{00000000-0008-0000-0C00-00005E000000}"/>
            </a:ext>
          </a:extLst>
        </xdr:cNvPr>
        <xdr:cNvCxnSpPr/>
      </xdr:nvCxnSpPr>
      <xdr:spPr>
        <a:xfrm rot="5400000">
          <a:off x="8649968" y="6544310"/>
          <a:ext cx="2735586" cy="1"/>
        </a:xfrm>
        <a:prstGeom prst="bentConnector3">
          <a:avLst>
            <a:gd name="adj1" fmla="val 50000"/>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495300</xdr:colOff>
      <xdr:row>8</xdr:row>
      <xdr:rowOff>190510</xdr:rowOff>
    </xdr:from>
    <xdr:to>
      <xdr:col>11</xdr:col>
      <xdr:colOff>165100</xdr:colOff>
      <xdr:row>10</xdr:row>
      <xdr:rowOff>152411</xdr:rowOff>
    </xdr:to>
    <xdr:sp macro="" textlink="">
      <xdr:nvSpPr>
        <xdr:cNvPr id="95" name="Text Box 1096">
          <a:extLst>
            <a:ext uri="{FF2B5EF4-FFF2-40B4-BE49-F238E27FC236}">
              <a16:creationId xmlns:a16="http://schemas.microsoft.com/office/drawing/2014/main" id="{00000000-0008-0000-0C00-00005F000000}"/>
            </a:ext>
          </a:extLst>
        </xdr:cNvPr>
        <xdr:cNvSpPr txBox="1">
          <a:spLocks noChangeArrowheads="1"/>
        </xdr:cNvSpPr>
      </xdr:nvSpPr>
      <xdr:spPr bwMode="auto">
        <a:xfrm rot="5400000">
          <a:off x="6830059" y="2268231"/>
          <a:ext cx="457201" cy="1498600"/>
        </a:xfrm>
        <a:prstGeom prst="rect">
          <a:avLst/>
        </a:prstGeom>
        <a:noFill/>
        <a:ln w="9525">
          <a:noFill/>
          <a:miter lim="800000"/>
          <a:headEnd/>
          <a:tailEnd/>
        </a:ln>
      </xdr:spPr>
      <xdr:txBody>
        <a:bodyPr wrap="square" lIns="18288" tIns="18288" rIns="18288" bIns="0" anchor="t" upright="1">
          <a:noAutofit/>
        </a:bodyPr>
        <a:lstStyle/>
        <a:p>
          <a:pPr algn="ctr" rtl="0">
            <a:defRPr sz="1000"/>
          </a:pPr>
          <a:r>
            <a:rPr lang="en-US" sz="1800" b="1" i="0" strike="noStrike" baseline="0">
              <a:solidFill>
                <a:srgbClr val="000000"/>
              </a:solidFill>
              <a:latin typeface="Arial Narrow" pitchFamily="34" charset="0"/>
            </a:rPr>
            <a:t>Actiflo 1</a:t>
          </a:r>
          <a:endParaRPr lang="en-US" sz="1800" b="1" i="0" strike="noStrike">
            <a:solidFill>
              <a:srgbClr val="000000"/>
            </a:solidFill>
            <a:latin typeface="Arial Narrow" pitchFamily="34" charset="0"/>
          </a:endParaRPr>
        </a:p>
      </xdr:txBody>
    </xdr:sp>
    <xdr:clientData/>
  </xdr:twoCellAnchor>
  <xdr:twoCellAnchor>
    <xdr:from>
      <xdr:col>13</xdr:col>
      <xdr:colOff>457202</xdr:colOff>
      <xdr:row>7</xdr:row>
      <xdr:rowOff>152411</xdr:rowOff>
    </xdr:from>
    <xdr:to>
      <xdr:col>16</xdr:col>
      <xdr:colOff>127002</xdr:colOff>
      <xdr:row>9</xdr:row>
      <xdr:rowOff>152412</xdr:rowOff>
    </xdr:to>
    <xdr:sp macro="" textlink="">
      <xdr:nvSpPr>
        <xdr:cNvPr id="96" name="Text Box 1096">
          <a:extLst>
            <a:ext uri="{FF2B5EF4-FFF2-40B4-BE49-F238E27FC236}">
              <a16:creationId xmlns:a16="http://schemas.microsoft.com/office/drawing/2014/main" id="{00000000-0008-0000-0C00-000060000000}"/>
            </a:ext>
          </a:extLst>
        </xdr:cNvPr>
        <xdr:cNvSpPr txBox="1">
          <a:spLocks noChangeArrowheads="1"/>
        </xdr:cNvSpPr>
      </xdr:nvSpPr>
      <xdr:spPr bwMode="auto">
        <a:xfrm rot="5400000">
          <a:off x="9999981" y="1902472"/>
          <a:ext cx="457201" cy="1696720"/>
        </a:xfrm>
        <a:prstGeom prst="rect">
          <a:avLst/>
        </a:prstGeom>
        <a:noFill/>
        <a:ln w="9525">
          <a:noFill/>
          <a:miter lim="800000"/>
          <a:headEnd/>
          <a:tailEnd/>
        </a:ln>
      </xdr:spPr>
      <xdr:txBody>
        <a:bodyPr wrap="square" lIns="18288" tIns="18288" rIns="18288" bIns="0" anchor="t" upright="1">
          <a:noAutofit/>
        </a:bodyPr>
        <a:lstStyle/>
        <a:p>
          <a:pPr algn="ctr" rtl="0">
            <a:defRPr sz="1000"/>
          </a:pPr>
          <a:r>
            <a:rPr lang="en-US" sz="1800" b="1" i="0" strike="noStrike" baseline="0">
              <a:solidFill>
                <a:srgbClr val="000000"/>
              </a:solidFill>
              <a:latin typeface="Arial Narrow" pitchFamily="34" charset="0"/>
            </a:rPr>
            <a:t>MBBR</a:t>
          </a:r>
          <a:endParaRPr lang="en-US" sz="1800" b="1" i="0" strike="noStrike">
            <a:solidFill>
              <a:srgbClr val="000000"/>
            </a:solidFill>
            <a:latin typeface="Arial Narrow" pitchFamily="34" charset="0"/>
          </a:endParaRPr>
        </a:p>
      </xdr:txBody>
    </xdr:sp>
    <xdr:clientData/>
  </xdr:twoCellAnchor>
  <xdr:twoCellAnchor>
    <xdr:from>
      <xdr:col>18</xdr:col>
      <xdr:colOff>508002</xdr:colOff>
      <xdr:row>9</xdr:row>
      <xdr:rowOff>10</xdr:rowOff>
    </xdr:from>
    <xdr:to>
      <xdr:col>21</xdr:col>
      <xdr:colOff>177802</xdr:colOff>
      <xdr:row>10</xdr:row>
      <xdr:rowOff>190511</xdr:rowOff>
    </xdr:to>
    <xdr:sp macro="" textlink="">
      <xdr:nvSpPr>
        <xdr:cNvPr id="97" name="Text Box 1096">
          <a:extLst>
            <a:ext uri="{FF2B5EF4-FFF2-40B4-BE49-F238E27FC236}">
              <a16:creationId xmlns:a16="http://schemas.microsoft.com/office/drawing/2014/main" id="{00000000-0008-0000-0C00-000061000000}"/>
            </a:ext>
          </a:extLst>
        </xdr:cNvPr>
        <xdr:cNvSpPr txBox="1">
          <a:spLocks noChangeArrowheads="1"/>
        </xdr:cNvSpPr>
      </xdr:nvSpPr>
      <xdr:spPr bwMode="auto">
        <a:xfrm rot="5400000">
          <a:off x="13335001" y="2306331"/>
          <a:ext cx="457201" cy="1498600"/>
        </a:xfrm>
        <a:prstGeom prst="rect">
          <a:avLst/>
        </a:prstGeom>
        <a:noFill/>
        <a:ln w="9525">
          <a:noFill/>
          <a:miter lim="800000"/>
          <a:headEnd/>
          <a:tailEnd/>
        </a:ln>
      </xdr:spPr>
      <xdr:txBody>
        <a:bodyPr wrap="square" lIns="18288" tIns="18288" rIns="18288" bIns="0" anchor="t" upright="1">
          <a:noAutofit/>
        </a:bodyPr>
        <a:lstStyle/>
        <a:p>
          <a:pPr algn="ctr" rtl="0">
            <a:defRPr sz="1000"/>
          </a:pPr>
          <a:r>
            <a:rPr lang="en-US" sz="1800" b="1" i="0" strike="noStrike" baseline="0">
              <a:solidFill>
                <a:srgbClr val="000000"/>
              </a:solidFill>
              <a:latin typeface="Arial Narrow" pitchFamily="34" charset="0"/>
            </a:rPr>
            <a:t>Actiflo 2</a:t>
          </a:r>
          <a:endParaRPr lang="en-US" sz="1800" b="1" i="0" strike="noStrike">
            <a:solidFill>
              <a:srgbClr val="000000"/>
            </a:solidFill>
            <a:latin typeface="Arial Narrow" pitchFamily="34" charset="0"/>
          </a:endParaRPr>
        </a:p>
      </xdr:txBody>
    </xdr:sp>
    <xdr:clientData/>
  </xdr:twoCellAnchor>
  <xdr:twoCellAnchor>
    <xdr:from>
      <xdr:col>5</xdr:col>
      <xdr:colOff>708026</xdr:colOff>
      <xdr:row>17</xdr:row>
      <xdr:rowOff>113256</xdr:rowOff>
    </xdr:from>
    <xdr:to>
      <xdr:col>14</xdr:col>
      <xdr:colOff>118746</xdr:colOff>
      <xdr:row>30</xdr:row>
      <xdr:rowOff>95476</xdr:rowOff>
    </xdr:to>
    <xdr:cxnSp macro="">
      <xdr:nvCxnSpPr>
        <xdr:cNvPr id="98" name="Shape 166">
          <a:extLst>
            <a:ext uri="{FF2B5EF4-FFF2-40B4-BE49-F238E27FC236}">
              <a16:creationId xmlns:a16="http://schemas.microsoft.com/office/drawing/2014/main" id="{00000000-0008-0000-0C00-000062000000}"/>
            </a:ext>
          </a:extLst>
        </xdr:cNvPr>
        <xdr:cNvCxnSpPr/>
      </xdr:nvCxnSpPr>
      <xdr:spPr>
        <a:xfrm rot="16200000" flipH="1">
          <a:off x="5299076" y="3980406"/>
          <a:ext cx="3512820" cy="5303520"/>
        </a:xfrm>
        <a:prstGeom prst="bentConnector2">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50800</xdr:colOff>
      <xdr:row>17</xdr:row>
      <xdr:rowOff>50799</xdr:rowOff>
    </xdr:from>
    <xdr:to>
      <xdr:col>18</xdr:col>
      <xdr:colOff>50801</xdr:colOff>
      <xdr:row>28</xdr:row>
      <xdr:rowOff>33019</xdr:rowOff>
    </xdr:to>
    <xdr:cxnSp macro="">
      <xdr:nvCxnSpPr>
        <xdr:cNvPr id="99" name="Shape 166">
          <a:extLst>
            <a:ext uri="{FF2B5EF4-FFF2-40B4-BE49-F238E27FC236}">
              <a16:creationId xmlns:a16="http://schemas.microsoft.com/office/drawing/2014/main" id="{00000000-0008-0000-0C00-000063000000}"/>
            </a:ext>
          </a:extLst>
        </xdr:cNvPr>
        <xdr:cNvCxnSpPr/>
      </xdr:nvCxnSpPr>
      <xdr:spPr>
        <a:xfrm rot="5400000">
          <a:off x="10819131" y="6343648"/>
          <a:ext cx="3075940" cy="1"/>
        </a:xfrm>
        <a:prstGeom prst="bentConnector3">
          <a:avLst>
            <a:gd name="adj1" fmla="val 50000"/>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495320</xdr:colOff>
      <xdr:row>18</xdr:row>
      <xdr:rowOff>88902</xdr:rowOff>
    </xdr:from>
    <xdr:to>
      <xdr:col>36</xdr:col>
      <xdr:colOff>265916</xdr:colOff>
      <xdr:row>27</xdr:row>
      <xdr:rowOff>177803</xdr:rowOff>
    </xdr:to>
    <xdr:grpSp>
      <xdr:nvGrpSpPr>
        <xdr:cNvPr id="100" name="Group 1045">
          <a:extLst>
            <a:ext uri="{FF2B5EF4-FFF2-40B4-BE49-F238E27FC236}">
              <a16:creationId xmlns:a16="http://schemas.microsoft.com/office/drawing/2014/main" id="{00000000-0008-0000-0C00-000064000000}"/>
            </a:ext>
          </a:extLst>
        </xdr:cNvPr>
        <xdr:cNvGrpSpPr>
          <a:grpSpLocks/>
        </xdr:cNvGrpSpPr>
      </xdr:nvGrpSpPr>
      <xdr:grpSpPr bwMode="auto">
        <a:xfrm rot="5400000">
          <a:off x="21322917" y="5788430"/>
          <a:ext cx="2724151" cy="1612096"/>
          <a:chOff x="2321" y="811"/>
          <a:chExt cx="306" cy="160"/>
        </a:xfrm>
      </xdr:grpSpPr>
      <xdr:sp macro="" textlink="">
        <xdr:nvSpPr>
          <xdr:cNvPr id="101" name="Rectangle 1047">
            <a:extLst>
              <a:ext uri="{FF2B5EF4-FFF2-40B4-BE49-F238E27FC236}">
                <a16:creationId xmlns:a16="http://schemas.microsoft.com/office/drawing/2014/main" id="{00000000-0008-0000-0C00-000065000000}"/>
              </a:ext>
            </a:extLst>
          </xdr:cNvPr>
          <xdr:cNvSpPr>
            <a:spLocks noChangeAspect="1" noChangeArrowheads="1"/>
          </xdr:cNvSpPr>
        </xdr:nvSpPr>
        <xdr:spPr bwMode="auto">
          <a:xfrm rot="16200000">
            <a:off x="2280" y="883"/>
            <a:ext cx="126" cy="27"/>
          </a:xfrm>
          <a:prstGeom prst="rect">
            <a:avLst/>
          </a:prstGeom>
          <a:gradFill rotWithShape="0">
            <a:gsLst>
              <a:gs pos="0">
                <a:schemeClr val="tx2">
                  <a:lumMod val="20000"/>
                  <a:lumOff val="80000"/>
                </a:schemeClr>
              </a:gs>
              <a:gs pos="50000">
                <a:srgbClr val="00B0F0"/>
              </a:gs>
              <a:gs pos="100000">
                <a:schemeClr val="tx2">
                  <a:lumMod val="20000"/>
                  <a:lumOff val="80000"/>
                </a:schemeClr>
              </a:gs>
            </a:gsLst>
            <a:lin ang="5400000" scaled="1"/>
          </a:gradFill>
          <a:ln w="9525">
            <a:solidFill>
              <a:srgbClr val="000000"/>
            </a:solidFill>
            <a:miter lim="800000"/>
            <a:headEnd/>
            <a:tailEnd/>
          </a:ln>
        </xdr:spPr>
      </xdr:sp>
      <xdr:sp macro="" textlink="">
        <xdr:nvSpPr>
          <xdr:cNvPr id="102" name="Rectangle 1048">
            <a:extLst>
              <a:ext uri="{FF2B5EF4-FFF2-40B4-BE49-F238E27FC236}">
                <a16:creationId xmlns:a16="http://schemas.microsoft.com/office/drawing/2014/main" id="{00000000-0008-0000-0C00-000066000000}"/>
              </a:ext>
            </a:extLst>
          </xdr:cNvPr>
          <xdr:cNvSpPr>
            <a:spLocks noChangeAspect="1" noChangeArrowheads="1"/>
          </xdr:cNvSpPr>
        </xdr:nvSpPr>
        <xdr:spPr bwMode="auto">
          <a:xfrm rot="16200000">
            <a:off x="2339" y="938"/>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03" name="Rectangle 1049">
            <a:extLst>
              <a:ext uri="{FF2B5EF4-FFF2-40B4-BE49-F238E27FC236}">
                <a16:creationId xmlns:a16="http://schemas.microsoft.com/office/drawing/2014/main" id="{00000000-0008-0000-0C00-000067000000}"/>
              </a:ext>
            </a:extLst>
          </xdr:cNvPr>
          <xdr:cNvSpPr>
            <a:spLocks noChangeAspect="1" noChangeArrowheads="1"/>
          </xdr:cNvSpPr>
        </xdr:nvSpPr>
        <xdr:spPr bwMode="auto">
          <a:xfrm rot="16200000">
            <a:off x="2338" y="819"/>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04" name="Rectangle 1050">
            <a:extLst>
              <a:ext uri="{FF2B5EF4-FFF2-40B4-BE49-F238E27FC236}">
                <a16:creationId xmlns:a16="http://schemas.microsoft.com/office/drawing/2014/main" id="{00000000-0008-0000-0C00-000068000000}"/>
              </a:ext>
            </a:extLst>
          </xdr:cNvPr>
          <xdr:cNvSpPr>
            <a:spLocks noChangeAspect="1" noChangeArrowheads="1"/>
          </xdr:cNvSpPr>
        </xdr:nvSpPr>
        <xdr:spPr bwMode="auto">
          <a:xfrm rot="16200000">
            <a:off x="2326" y="884"/>
            <a:ext cx="126" cy="26"/>
          </a:xfrm>
          <a:prstGeom prst="rect">
            <a:avLst/>
          </a:prstGeom>
          <a:gradFill rotWithShape="0">
            <a:gsLst>
              <a:gs pos="0">
                <a:schemeClr val="tx2">
                  <a:lumMod val="20000"/>
                  <a:lumOff val="80000"/>
                </a:schemeClr>
              </a:gs>
              <a:gs pos="50000">
                <a:srgbClr val="00B0F0"/>
              </a:gs>
              <a:gs pos="100000">
                <a:schemeClr val="tx2">
                  <a:lumMod val="20000"/>
                  <a:lumOff val="80000"/>
                </a:schemeClr>
              </a:gs>
            </a:gsLst>
            <a:lin ang="5400000" scaled="1"/>
          </a:gradFill>
          <a:ln w="9525">
            <a:solidFill>
              <a:srgbClr val="000000"/>
            </a:solidFill>
            <a:miter lim="800000"/>
            <a:headEnd/>
            <a:tailEnd/>
          </a:ln>
        </xdr:spPr>
      </xdr:sp>
      <xdr:sp macro="" textlink="">
        <xdr:nvSpPr>
          <xdr:cNvPr id="105" name="Rectangle 1051">
            <a:extLst>
              <a:ext uri="{FF2B5EF4-FFF2-40B4-BE49-F238E27FC236}">
                <a16:creationId xmlns:a16="http://schemas.microsoft.com/office/drawing/2014/main" id="{00000000-0008-0000-0C00-000069000000}"/>
              </a:ext>
            </a:extLst>
          </xdr:cNvPr>
          <xdr:cNvSpPr>
            <a:spLocks noChangeAspect="1" noChangeArrowheads="1"/>
          </xdr:cNvSpPr>
        </xdr:nvSpPr>
        <xdr:spPr bwMode="auto">
          <a:xfrm rot="16200000">
            <a:off x="2386" y="938"/>
            <a:ext cx="8" cy="35"/>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06" name="Rectangle 1052">
            <a:extLst>
              <a:ext uri="{FF2B5EF4-FFF2-40B4-BE49-F238E27FC236}">
                <a16:creationId xmlns:a16="http://schemas.microsoft.com/office/drawing/2014/main" id="{00000000-0008-0000-0C00-00006A000000}"/>
              </a:ext>
            </a:extLst>
          </xdr:cNvPr>
          <xdr:cNvSpPr>
            <a:spLocks noChangeAspect="1" noChangeArrowheads="1"/>
          </xdr:cNvSpPr>
        </xdr:nvSpPr>
        <xdr:spPr bwMode="auto">
          <a:xfrm rot="16200000">
            <a:off x="2385" y="819"/>
            <a:ext cx="8" cy="35"/>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07" name="Rectangle 1053">
            <a:extLst>
              <a:ext uri="{FF2B5EF4-FFF2-40B4-BE49-F238E27FC236}">
                <a16:creationId xmlns:a16="http://schemas.microsoft.com/office/drawing/2014/main" id="{00000000-0008-0000-0C00-00006B000000}"/>
              </a:ext>
            </a:extLst>
          </xdr:cNvPr>
          <xdr:cNvSpPr>
            <a:spLocks noChangeAspect="1" noChangeArrowheads="1"/>
          </xdr:cNvSpPr>
        </xdr:nvSpPr>
        <xdr:spPr bwMode="auto">
          <a:xfrm rot="16200000">
            <a:off x="2371" y="883"/>
            <a:ext cx="126" cy="27"/>
          </a:xfrm>
          <a:prstGeom prst="rect">
            <a:avLst/>
          </a:prstGeom>
          <a:gradFill rotWithShape="0">
            <a:gsLst>
              <a:gs pos="0">
                <a:schemeClr val="tx2">
                  <a:lumMod val="20000"/>
                  <a:lumOff val="80000"/>
                </a:schemeClr>
              </a:gs>
              <a:gs pos="50000">
                <a:srgbClr val="00B0F0"/>
              </a:gs>
              <a:gs pos="100000">
                <a:schemeClr val="tx2">
                  <a:lumMod val="20000"/>
                  <a:lumOff val="80000"/>
                </a:schemeClr>
              </a:gs>
            </a:gsLst>
            <a:lin ang="5400000" scaled="1"/>
          </a:gradFill>
          <a:ln w="9525">
            <a:solidFill>
              <a:srgbClr val="000000"/>
            </a:solidFill>
            <a:miter lim="800000"/>
            <a:headEnd/>
            <a:tailEnd/>
          </a:ln>
        </xdr:spPr>
      </xdr:sp>
      <xdr:sp macro="" textlink="">
        <xdr:nvSpPr>
          <xdr:cNvPr id="108" name="Rectangle 1054">
            <a:extLst>
              <a:ext uri="{FF2B5EF4-FFF2-40B4-BE49-F238E27FC236}">
                <a16:creationId xmlns:a16="http://schemas.microsoft.com/office/drawing/2014/main" id="{00000000-0008-0000-0C00-00006C000000}"/>
              </a:ext>
            </a:extLst>
          </xdr:cNvPr>
          <xdr:cNvSpPr>
            <a:spLocks noChangeAspect="1" noChangeArrowheads="1"/>
          </xdr:cNvSpPr>
        </xdr:nvSpPr>
        <xdr:spPr bwMode="auto">
          <a:xfrm rot="16200000">
            <a:off x="2430" y="938"/>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09" name="Rectangle 1055">
            <a:extLst>
              <a:ext uri="{FF2B5EF4-FFF2-40B4-BE49-F238E27FC236}">
                <a16:creationId xmlns:a16="http://schemas.microsoft.com/office/drawing/2014/main" id="{00000000-0008-0000-0C00-00006D000000}"/>
              </a:ext>
            </a:extLst>
          </xdr:cNvPr>
          <xdr:cNvSpPr>
            <a:spLocks noChangeAspect="1" noChangeArrowheads="1"/>
          </xdr:cNvSpPr>
        </xdr:nvSpPr>
        <xdr:spPr bwMode="auto">
          <a:xfrm rot="16200000">
            <a:off x="2429" y="819"/>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10" name="Rectangle 1056">
            <a:extLst>
              <a:ext uri="{FF2B5EF4-FFF2-40B4-BE49-F238E27FC236}">
                <a16:creationId xmlns:a16="http://schemas.microsoft.com/office/drawing/2014/main" id="{00000000-0008-0000-0C00-00006E000000}"/>
              </a:ext>
            </a:extLst>
          </xdr:cNvPr>
          <xdr:cNvSpPr>
            <a:spLocks noChangeAspect="1" noChangeArrowheads="1"/>
          </xdr:cNvSpPr>
        </xdr:nvSpPr>
        <xdr:spPr bwMode="auto">
          <a:xfrm rot="16200000">
            <a:off x="2416" y="883"/>
            <a:ext cx="126" cy="27"/>
          </a:xfrm>
          <a:prstGeom prst="rect">
            <a:avLst/>
          </a:prstGeom>
          <a:gradFill rotWithShape="0">
            <a:gsLst>
              <a:gs pos="0">
                <a:schemeClr val="tx2">
                  <a:lumMod val="20000"/>
                  <a:lumOff val="80000"/>
                </a:schemeClr>
              </a:gs>
              <a:gs pos="50000">
                <a:srgbClr val="00B0F0"/>
              </a:gs>
              <a:gs pos="100000">
                <a:schemeClr val="tx2">
                  <a:lumMod val="20000"/>
                  <a:lumOff val="80000"/>
                </a:schemeClr>
              </a:gs>
            </a:gsLst>
            <a:lin ang="5400000" scaled="1"/>
          </a:gradFill>
          <a:ln w="9525">
            <a:solidFill>
              <a:srgbClr val="000000"/>
            </a:solidFill>
            <a:miter lim="800000"/>
            <a:headEnd/>
            <a:tailEnd/>
          </a:ln>
        </xdr:spPr>
      </xdr:sp>
      <xdr:sp macro="" textlink="">
        <xdr:nvSpPr>
          <xdr:cNvPr id="111" name="Rectangle 1057">
            <a:extLst>
              <a:ext uri="{FF2B5EF4-FFF2-40B4-BE49-F238E27FC236}">
                <a16:creationId xmlns:a16="http://schemas.microsoft.com/office/drawing/2014/main" id="{00000000-0008-0000-0C00-00006F000000}"/>
              </a:ext>
            </a:extLst>
          </xdr:cNvPr>
          <xdr:cNvSpPr>
            <a:spLocks noChangeAspect="1" noChangeArrowheads="1"/>
          </xdr:cNvSpPr>
        </xdr:nvSpPr>
        <xdr:spPr bwMode="auto">
          <a:xfrm rot="16200000">
            <a:off x="2475" y="938"/>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12" name="Rectangle 1058">
            <a:extLst>
              <a:ext uri="{FF2B5EF4-FFF2-40B4-BE49-F238E27FC236}">
                <a16:creationId xmlns:a16="http://schemas.microsoft.com/office/drawing/2014/main" id="{00000000-0008-0000-0C00-000070000000}"/>
              </a:ext>
            </a:extLst>
          </xdr:cNvPr>
          <xdr:cNvSpPr>
            <a:spLocks noChangeAspect="1" noChangeArrowheads="1"/>
          </xdr:cNvSpPr>
        </xdr:nvSpPr>
        <xdr:spPr bwMode="auto">
          <a:xfrm rot="16200000">
            <a:off x="2474" y="819"/>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13" name="Rectangle 1059">
            <a:extLst>
              <a:ext uri="{FF2B5EF4-FFF2-40B4-BE49-F238E27FC236}">
                <a16:creationId xmlns:a16="http://schemas.microsoft.com/office/drawing/2014/main" id="{00000000-0008-0000-0C00-000071000000}"/>
              </a:ext>
            </a:extLst>
          </xdr:cNvPr>
          <xdr:cNvSpPr>
            <a:spLocks noChangeAspect="1" noChangeArrowheads="1"/>
          </xdr:cNvSpPr>
        </xdr:nvSpPr>
        <xdr:spPr bwMode="auto">
          <a:xfrm rot="16200000">
            <a:off x="2462" y="884"/>
            <a:ext cx="126" cy="26"/>
          </a:xfrm>
          <a:prstGeom prst="rect">
            <a:avLst/>
          </a:prstGeom>
          <a:gradFill rotWithShape="0">
            <a:gsLst>
              <a:gs pos="0">
                <a:schemeClr val="tx2">
                  <a:lumMod val="20000"/>
                  <a:lumOff val="80000"/>
                </a:schemeClr>
              </a:gs>
              <a:gs pos="50000">
                <a:srgbClr val="00B0F0"/>
              </a:gs>
              <a:gs pos="100000">
                <a:schemeClr val="tx2">
                  <a:lumMod val="20000"/>
                  <a:lumOff val="80000"/>
                </a:schemeClr>
              </a:gs>
            </a:gsLst>
            <a:lin ang="5400000" scaled="1"/>
          </a:gradFill>
          <a:ln w="9525">
            <a:solidFill>
              <a:srgbClr val="000000"/>
            </a:solidFill>
            <a:miter lim="800000"/>
            <a:headEnd/>
            <a:tailEnd/>
          </a:ln>
        </xdr:spPr>
      </xdr:sp>
      <xdr:sp macro="" textlink="">
        <xdr:nvSpPr>
          <xdr:cNvPr id="114" name="Rectangle 1060">
            <a:extLst>
              <a:ext uri="{FF2B5EF4-FFF2-40B4-BE49-F238E27FC236}">
                <a16:creationId xmlns:a16="http://schemas.microsoft.com/office/drawing/2014/main" id="{00000000-0008-0000-0C00-000072000000}"/>
              </a:ext>
            </a:extLst>
          </xdr:cNvPr>
          <xdr:cNvSpPr>
            <a:spLocks noChangeAspect="1" noChangeArrowheads="1"/>
          </xdr:cNvSpPr>
        </xdr:nvSpPr>
        <xdr:spPr bwMode="auto">
          <a:xfrm rot="16200000">
            <a:off x="2522" y="938"/>
            <a:ext cx="8" cy="35"/>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15" name="Rectangle 1061">
            <a:extLst>
              <a:ext uri="{FF2B5EF4-FFF2-40B4-BE49-F238E27FC236}">
                <a16:creationId xmlns:a16="http://schemas.microsoft.com/office/drawing/2014/main" id="{00000000-0008-0000-0C00-000073000000}"/>
              </a:ext>
            </a:extLst>
          </xdr:cNvPr>
          <xdr:cNvSpPr>
            <a:spLocks noChangeAspect="1" noChangeArrowheads="1"/>
          </xdr:cNvSpPr>
        </xdr:nvSpPr>
        <xdr:spPr bwMode="auto">
          <a:xfrm rot="16200000">
            <a:off x="2521" y="819"/>
            <a:ext cx="8" cy="35"/>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16" name="Rectangle 1062">
            <a:extLst>
              <a:ext uri="{FF2B5EF4-FFF2-40B4-BE49-F238E27FC236}">
                <a16:creationId xmlns:a16="http://schemas.microsoft.com/office/drawing/2014/main" id="{00000000-0008-0000-0C00-000074000000}"/>
              </a:ext>
            </a:extLst>
          </xdr:cNvPr>
          <xdr:cNvSpPr>
            <a:spLocks noChangeAspect="1" noChangeArrowheads="1"/>
          </xdr:cNvSpPr>
        </xdr:nvSpPr>
        <xdr:spPr bwMode="auto">
          <a:xfrm rot="16200000">
            <a:off x="2507" y="883"/>
            <a:ext cx="126" cy="27"/>
          </a:xfrm>
          <a:prstGeom prst="rect">
            <a:avLst/>
          </a:prstGeom>
          <a:gradFill rotWithShape="0">
            <a:gsLst>
              <a:gs pos="0">
                <a:schemeClr val="tx2">
                  <a:lumMod val="20000"/>
                  <a:lumOff val="80000"/>
                </a:schemeClr>
              </a:gs>
              <a:gs pos="50000">
                <a:srgbClr val="00B0F0"/>
              </a:gs>
              <a:gs pos="100000">
                <a:schemeClr val="tx2">
                  <a:lumMod val="20000"/>
                  <a:lumOff val="80000"/>
                </a:schemeClr>
              </a:gs>
            </a:gsLst>
            <a:lin ang="5400000" scaled="1"/>
          </a:gradFill>
          <a:ln w="9525">
            <a:solidFill>
              <a:srgbClr val="000000"/>
            </a:solidFill>
            <a:miter lim="800000"/>
            <a:headEnd/>
            <a:tailEnd/>
          </a:ln>
        </xdr:spPr>
      </xdr:sp>
      <xdr:sp macro="" textlink="">
        <xdr:nvSpPr>
          <xdr:cNvPr id="117" name="Rectangle 1063">
            <a:extLst>
              <a:ext uri="{FF2B5EF4-FFF2-40B4-BE49-F238E27FC236}">
                <a16:creationId xmlns:a16="http://schemas.microsoft.com/office/drawing/2014/main" id="{00000000-0008-0000-0C00-000075000000}"/>
              </a:ext>
            </a:extLst>
          </xdr:cNvPr>
          <xdr:cNvSpPr>
            <a:spLocks noChangeAspect="1" noChangeArrowheads="1"/>
          </xdr:cNvSpPr>
        </xdr:nvSpPr>
        <xdr:spPr bwMode="auto">
          <a:xfrm rot="16200000">
            <a:off x="2566" y="938"/>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18" name="Rectangle 1064">
            <a:extLst>
              <a:ext uri="{FF2B5EF4-FFF2-40B4-BE49-F238E27FC236}">
                <a16:creationId xmlns:a16="http://schemas.microsoft.com/office/drawing/2014/main" id="{00000000-0008-0000-0C00-000076000000}"/>
              </a:ext>
            </a:extLst>
          </xdr:cNvPr>
          <xdr:cNvSpPr>
            <a:spLocks noChangeAspect="1" noChangeArrowheads="1"/>
          </xdr:cNvSpPr>
        </xdr:nvSpPr>
        <xdr:spPr bwMode="auto">
          <a:xfrm rot="16200000">
            <a:off x="2565" y="819"/>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19" name="Text Box 1096">
            <a:extLst>
              <a:ext uri="{FF2B5EF4-FFF2-40B4-BE49-F238E27FC236}">
                <a16:creationId xmlns:a16="http://schemas.microsoft.com/office/drawing/2014/main" id="{00000000-0008-0000-0C00-000077000000}"/>
              </a:ext>
            </a:extLst>
          </xdr:cNvPr>
          <xdr:cNvSpPr txBox="1">
            <a:spLocks noChangeArrowheads="1"/>
          </xdr:cNvSpPr>
        </xdr:nvSpPr>
        <xdr:spPr bwMode="auto">
          <a:xfrm>
            <a:off x="2590" y="839"/>
            <a:ext cx="37" cy="125"/>
          </a:xfrm>
          <a:prstGeom prst="rect">
            <a:avLst/>
          </a:prstGeom>
          <a:noFill/>
          <a:ln w="9525">
            <a:noFill/>
            <a:miter lim="800000"/>
            <a:headEnd/>
            <a:tailEnd/>
          </a:ln>
        </xdr:spPr>
        <xdr:txBody>
          <a:bodyPr wrap="square" lIns="18288" tIns="18288" rIns="18288" bIns="0" anchor="t" upright="1">
            <a:noAutofit/>
          </a:bodyPr>
          <a:lstStyle/>
          <a:p>
            <a:pPr algn="ctr" rtl="0">
              <a:defRPr sz="1000"/>
            </a:pPr>
            <a:r>
              <a:rPr lang="en-US" sz="1800" b="1" i="0" strike="noStrike">
                <a:solidFill>
                  <a:srgbClr val="000000"/>
                </a:solidFill>
                <a:latin typeface="Arial Narrow" pitchFamily="34" charset="0"/>
              </a:rPr>
              <a:t>RO 2</a:t>
            </a:r>
          </a:p>
        </xdr:txBody>
      </xdr:sp>
      <xdr:sp macro="" textlink="">
        <xdr:nvSpPr>
          <xdr:cNvPr id="120" name="Rectangle 1097">
            <a:extLst>
              <a:ext uri="{FF2B5EF4-FFF2-40B4-BE49-F238E27FC236}">
                <a16:creationId xmlns:a16="http://schemas.microsoft.com/office/drawing/2014/main" id="{00000000-0008-0000-0C00-000078000000}"/>
              </a:ext>
            </a:extLst>
          </xdr:cNvPr>
          <xdr:cNvSpPr>
            <a:spLocks noChangeArrowheads="1"/>
          </xdr:cNvSpPr>
        </xdr:nvSpPr>
        <xdr:spPr bwMode="auto">
          <a:xfrm>
            <a:off x="2321" y="821"/>
            <a:ext cx="268" cy="8"/>
          </a:xfrm>
          <a:prstGeom prst="rect">
            <a:avLst/>
          </a:prstGeom>
          <a:solidFill>
            <a:schemeClr val="bg1">
              <a:lumMod val="50000"/>
            </a:schemeClr>
          </a:solidFill>
          <a:ln w="9525">
            <a:solidFill>
              <a:srgbClr val="000000"/>
            </a:solidFill>
            <a:miter lim="800000"/>
            <a:headEnd/>
            <a:tailEnd/>
          </a:ln>
        </xdr:spPr>
      </xdr:sp>
      <xdr:sp macro="" textlink="">
        <xdr:nvSpPr>
          <xdr:cNvPr id="121" name="Line 1098">
            <a:extLst>
              <a:ext uri="{FF2B5EF4-FFF2-40B4-BE49-F238E27FC236}">
                <a16:creationId xmlns:a16="http://schemas.microsoft.com/office/drawing/2014/main" id="{00000000-0008-0000-0C00-000079000000}"/>
              </a:ext>
            </a:extLst>
          </xdr:cNvPr>
          <xdr:cNvSpPr>
            <a:spLocks noChangeShapeType="1"/>
          </xdr:cNvSpPr>
        </xdr:nvSpPr>
        <xdr:spPr bwMode="auto">
          <a:xfrm flipV="1">
            <a:off x="2342" y="824"/>
            <a:ext cx="0" cy="142"/>
          </a:xfrm>
          <a:prstGeom prst="line">
            <a:avLst/>
          </a:prstGeom>
          <a:noFill/>
          <a:ln w="38100">
            <a:solidFill>
              <a:srgbClr val="0000FF"/>
            </a:solidFill>
            <a:round/>
            <a:headEnd/>
            <a:tailEnd/>
          </a:ln>
        </xdr:spPr>
      </xdr:sp>
      <xdr:sp macro="" textlink="">
        <xdr:nvSpPr>
          <xdr:cNvPr id="122" name="Line 1099">
            <a:extLst>
              <a:ext uri="{FF2B5EF4-FFF2-40B4-BE49-F238E27FC236}">
                <a16:creationId xmlns:a16="http://schemas.microsoft.com/office/drawing/2014/main" id="{00000000-0008-0000-0C00-00007A000000}"/>
              </a:ext>
            </a:extLst>
          </xdr:cNvPr>
          <xdr:cNvSpPr>
            <a:spLocks noChangeShapeType="1"/>
          </xdr:cNvSpPr>
        </xdr:nvSpPr>
        <xdr:spPr bwMode="auto">
          <a:xfrm flipV="1">
            <a:off x="2479" y="823"/>
            <a:ext cx="0" cy="142"/>
          </a:xfrm>
          <a:prstGeom prst="line">
            <a:avLst/>
          </a:prstGeom>
          <a:noFill/>
          <a:ln w="38100">
            <a:solidFill>
              <a:srgbClr val="0000FF"/>
            </a:solidFill>
            <a:round/>
            <a:headEnd/>
            <a:tailEnd/>
          </a:ln>
        </xdr:spPr>
      </xdr:sp>
      <xdr:sp macro="" textlink="">
        <xdr:nvSpPr>
          <xdr:cNvPr id="123" name="Line 1100">
            <a:extLst>
              <a:ext uri="{FF2B5EF4-FFF2-40B4-BE49-F238E27FC236}">
                <a16:creationId xmlns:a16="http://schemas.microsoft.com/office/drawing/2014/main" id="{00000000-0008-0000-0C00-00007B000000}"/>
              </a:ext>
            </a:extLst>
          </xdr:cNvPr>
          <xdr:cNvSpPr>
            <a:spLocks noChangeShapeType="1"/>
          </xdr:cNvSpPr>
        </xdr:nvSpPr>
        <xdr:spPr bwMode="auto">
          <a:xfrm flipV="1">
            <a:off x="2434" y="824"/>
            <a:ext cx="0" cy="142"/>
          </a:xfrm>
          <a:prstGeom prst="line">
            <a:avLst/>
          </a:prstGeom>
          <a:noFill/>
          <a:ln w="38100">
            <a:solidFill>
              <a:srgbClr val="0000FF"/>
            </a:solidFill>
            <a:round/>
            <a:headEnd/>
            <a:tailEnd/>
          </a:ln>
        </xdr:spPr>
      </xdr:sp>
      <xdr:sp macro="" textlink="">
        <xdr:nvSpPr>
          <xdr:cNvPr id="124" name="Line 1101">
            <a:extLst>
              <a:ext uri="{FF2B5EF4-FFF2-40B4-BE49-F238E27FC236}">
                <a16:creationId xmlns:a16="http://schemas.microsoft.com/office/drawing/2014/main" id="{00000000-0008-0000-0C00-00007C000000}"/>
              </a:ext>
            </a:extLst>
          </xdr:cNvPr>
          <xdr:cNvSpPr>
            <a:spLocks noChangeShapeType="1"/>
          </xdr:cNvSpPr>
        </xdr:nvSpPr>
        <xdr:spPr bwMode="auto">
          <a:xfrm flipV="1">
            <a:off x="2388" y="824"/>
            <a:ext cx="0" cy="142"/>
          </a:xfrm>
          <a:prstGeom prst="line">
            <a:avLst/>
          </a:prstGeom>
          <a:noFill/>
          <a:ln w="38100">
            <a:solidFill>
              <a:srgbClr val="0000FF"/>
            </a:solidFill>
            <a:round/>
            <a:headEnd/>
            <a:tailEnd/>
          </a:ln>
        </xdr:spPr>
      </xdr:sp>
      <xdr:sp macro="" textlink="">
        <xdr:nvSpPr>
          <xdr:cNvPr id="125" name="Line 1102">
            <a:extLst>
              <a:ext uri="{FF2B5EF4-FFF2-40B4-BE49-F238E27FC236}">
                <a16:creationId xmlns:a16="http://schemas.microsoft.com/office/drawing/2014/main" id="{00000000-0008-0000-0C00-00007D000000}"/>
              </a:ext>
            </a:extLst>
          </xdr:cNvPr>
          <xdr:cNvSpPr>
            <a:spLocks noChangeShapeType="1"/>
          </xdr:cNvSpPr>
        </xdr:nvSpPr>
        <xdr:spPr bwMode="auto">
          <a:xfrm flipV="1">
            <a:off x="2570" y="824"/>
            <a:ext cx="0" cy="142"/>
          </a:xfrm>
          <a:prstGeom prst="line">
            <a:avLst/>
          </a:prstGeom>
          <a:noFill/>
          <a:ln w="38100">
            <a:solidFill>
              <a:srgbClr val="0000FF"/>
            </a:solidFill>
            <a:round/>
            <a:headEnd/>
            <a:tailEnd/>
          </a:ln>
        </xdr:spPr>
      </xdr:sp>
      <xdr:sp macro="" textlink="">
        <xdr:nvSpPr>
          <xdr:cNvPr id="126" name="Line 1103">
            <a:extLst>
              <a:ext uri="{FF2B5EF4-FFF2-40B4-BE49-F238E27FC236}">
                <a16:creationId xmlns:a16="http://schemas.microsoft.com/office/drawing/2014/main" id="{00000000-0008-0000-0C00-00007E000000}"/>
              </a:ext>
            </a:extLst>
          </xdr:cNvPr>
          <xdr:cNvSpPr>
            <a:spLocks noChangeShapeType="1"/>
          </xdr:cNvSpPr>
        </xdr:nvSpPr>
        <xdr:spPr bwMode="auto">
          <a:xfrm flipV="1">
            <a:off x="2525" y="811"/>
            <a:ext cx="0" cy="142"/>
          </a:xfrm>
          <a:prstGeom prst="line">
            <a:avLst/>
          </a:prstGeom>
          <a:noFill/>
          <a:ln w="38100">
            <a:solidFill>
              <a:srgbClr val="0000FF"/>
            </a:solidFill>
            <a:round/>
            <a:headEnd/>
            <a:tailEnd/>
          </a:ln>
        </xdr:spPr>
      </xdr:sp>
      <xdr:sp macro="" textlink="">
        <xdr:nvSpPr>
          <xdr:cNvPr id="127" name="Rectangle 1065">
            <a:extLst>
              <a:ext uri="{FF2B5EF4-FFF2-40B4-BE49-F238E27FC236}">
                <a16:creationId xmlns:a16="http://schemas.microsoft.com/office/drawing/2014/main" id="{00000000-0008-0000-0C00-00007F000000}"/>
              </a:ext>
            </a:extLst>
          </xdr:cNvPr>
          <xdr:cNvSpPr>
            <a:spLocks noChangeArrowheads="1"/>
          </xdr:cNvSpPr>
        </xdr:nvSpPr>
        <xdr:spPr bwMode="auto">
          <a:xfrm>
            <a:off x="2322" y="963"/>
            <a:ext cx="265" cy="8"/>
          </a:xfrm>
          <a:prstGeom prst="rect">
            <a:avLst/>
          </a:prstGeom>
          <a:solidFill>
            <a:schemeClr val="bg1">
              <a:lumMod val="50000"/>
            </a:schemeClr>
          </a:solidFill>
          <a:ln w="9525">
            <a:solidFill>
              <a:srgbClr val="000000"/>
            </a:solidFill>
            <a:miter lim="800000"/>
            <a:headEnd/>
            <a:tailEnd/>
          </a:ln>
        </xdr:spPr>
      </xdr:sp>
    </xdr:grpSp>
    <xdr:clientData/>
  </xdr:twoCellAnchor>
  <xdr:twoCellAnchor>
    <xdr:from>
      <xdr:col>36</xdr:col>
      <xdr:colOff>205790</xdr:colOff>
      <xdr:row>14</xdr:row>
      <xdr:rowOff>5080</xdr:rowOff>
    </xdr:from>
    <xdr:to>
      <xdr:col>38</xdr:col>
      <xdr:colOff>185470</xdr:colOff>
      <xdr:row>20</xdr:row>
      <xdr:rowOff>0</xdr:rowOff>
    </xdr:to>
    <xdr:cxnSp macro="">
      <xdr:nvCxnSpPr>
        <xdr:cNvPr id="129" name="Shape 166">
          <a:extLst>
            <a:ext uri="{FF2B5EF4-FFF2-40B4-BE49-F238E27FC236}">
              <a16:creationId xmlns:a16="http://schemas.microsoft.com/office/drawing/2014/main" id="{00000000-0008-0000-0C00-000081000000}"/>
            </a:ext>
          </a:extLst>
        </xdr:cNvPr>
        <xdr:cNvCxnSpPr/>
      </xdr:nvCxnSpPr>
      <xdr:spPr>
        <a:xfrm flipV="1">
          <a:off x="23586490" y="4081780"/>
          <a:ext cx="1097280" cy="1645920"/>
        </a:xfrm>
        <a:prstGeom prst="bentConnector2">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453390</xdr:colOff>
      <xdr:row>4</xdr:row>
      <xdr:rowOff>215900</xdr:rowOff>
    </xdr:from>
    <xdr:to>
      <xdr:col>37</xdr:col>
      <xdr:colOff>96340</xdr:colOff>
      <xdr:row>6</xdr:row>
      <xdr:rowOff>189650</xdr:rowOff>
    </xdr:to>
    <xdr:sp macro="" textlink="">
      <xdr:nvSpPr>
        <xdr:cNvPr id="130" name="AutoShape 1525">
          <a:extLst>
            <a:ext uri="{FF2B5EF4-FFF2-40B4-BE49-F238E27FC236}">
              <a16:creationId xmlns:a16="http://schemas.microsoft.com/office/drawing/2014/main" id="{00000000-0008-0000-0C00-000082000000}"/>
            </a:ext>
          </a:extLst>
        </xdr:cNvPr>
        <xdr:cNvSpPr>
          <a:spLocks noChangeArrowheads="1"/>
        </xdr:cNvSpPr>
      </xdr:nvSpPr>
      <xdr:spPr bwMode="auto">
        <a:xfrm rot="10800000">
          <a:off x="22576790" y="1905000"/>
          <a:ext cx="1459050" cy="430950"/>
        </a:xfrm>
        <a:prstGeom prst="homePlate">
          <a:avLst>
            <a:gd name="adj" fmla="val 72917"/>
          </a:avLst>
        </a:prstGeom>
        <a:solidFill>
          <a:srgbClr val="00B050"/>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sz="1200" b="1" i="0" strike="noStrike">
              <a:solidFill>
                <a:srgbClr val="000000"/>
              </a:solidFill>
              <a:latin typeface="Arial"/>
              <a:cs typeface="Arial"/>
            </a:rPr>
            <a:t>RO cleaning</a:t>
          </a:r>
        </a:p>
      </xdr:txBody>
    </xdr:sp>
    <xdr:clientData/>
  </xdr:twoCellAnchor>
  <xdr:twoCellAnchor>
    <xdr:from>
      <xdr:col>37</xdr:col>
      <xdr:colOff>109041</xdr:colOff>
      <xdr:row>6</xdr:row>
      <xdr:rowOff>87086</xdr:rowOff>
    </xdr:from>
    <xdr:to>
      <xdr:col>38</xdr:col>
      <xdr:colOff>556081</xdr:colOff>
      <xdr:row>13</xdr:row>
      <xdr:rowOff>214086</xdr:rowOff>
    </xdr:to>
    <xdr:cxnSp macro="">
      <xdr:nvCxnSpPr>
        <xdr:cNvPr id="131" name="Shape 166">
          <a:extLst>
            <a:ext uri="{FF2B5EF4-FFF2-40B4-BE49-F238E27FC236}">
              <a16:creationId xmlns:a16="http://schemas.microsoft.com/office/drawing/2014/main" id="{00000000-0008-0000-0C00-000083000000}"/>
            </a:ext>
          </a:extLst>
        </xdr:cNvPr>
        <xdr:cNvCxnSpPr/>
      </xdr:nvCxnSpPr>
      <xdr:spPr>
        <a:xfrm rot="16200000" flipV="1">
          <a:off x="23637061" y="2644866"/>
          <a:ext cx="1828800" cy="1005840"/>
        </a:xfrm>
        <a:prstGeom prst="bentConnector2">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520700</xdr:colOff>
      <xdr:row>5</xdr:row>
      <xdr:rowOff>220616</xdr:rowOff>
    </xdr:from>
    <xdr:to>
      <xdr:col>34</xdr:col>
      <xdr:colOff>459740</xdr:colOff>
      <xdr:row>9</xdr:row>
      <xdr:rowOff>37736</xdr:rowOff>
    </xdr:to>
    <xdr:cxnSp macro="">
      <xdr:nvCxnSpPr>
        <xdr:cNvPr id="132" name="Shape 166">
          <a:extLst>
            <a:ext uri="{FF2B5EF4-FFF2-40B4-BE49-F238E27FC236}">
              <a16:creationId xmlns:a16="http://schemas.microsoft.com/office/drawing/2014/main" id="{00000000-0008-0000-0C00-000084000000}"/>
            </a:ext>
          </a:extLst>
        </xdr:cNvPr>
        <xdr:cNvCxnSpPr/>
      </xdr:nvCxnSpPr>
      <xdr:spPr>
        <a:xfrm rot="10800000" flipV="1">
          <a:off x="20205700" y="2138316"/>
          <a:ext cx="2377440" cy="731520"/>
        </a:xfrm>
        <a:prstGeom prst="bentConnector2">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312420</xdr:colOff>
      <xdr:row>6</xdr:row>
      <xdr:rowOff>12336</xdr:rowOff>
    </xdr:from>
    <xdr:to>
      <xdr:col>34</xdr:col>
      <xdr:colOff>312420</xdr:colOff>
      <xdr:row>18</xdr:row>
      <xdr:rowOff>134256</xdr:rowOff>
    </xdr:to>
    <xdr:cxnSp macro="">
      <xdr:nvCxnSpPr>
        <xdr:cNvPr id="133" name="Shape 166">
          <a:extLst>
            <a:ext uri="{FF2B5EF4-FFF2-40B4-BE49-F238E27FC236}">
              <a16:creationId xmlns:a16="http://schemas.microsoft.com/office/drawing/2014/main" id="{00000000-0008-0000-0C00-000085000000}"/>
            </a:ext>
          </a:extLst>
        </xdr:cNvPr>
        <xdr:cNvCxnSpPr/>
      </xdr:nvCxnSpPr>
      <xdr:spPr>
        <a:xfrm rot="10800000" flipV="1">
          <a:off x="22435820" y="2158636"/>
          <a:ext cx="0" cy="3017520"/>
        </a:xfrm>
        <a:prstGeom prst="bentConnector2">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215900</xdr:colOff>
      <xdr:row>13</xdr:row>
      <xdr:rowOff>51934</xdr:rowOff>
    </xdr:from>
    <xdr:to>
      <xdr:col>4</xdr:col>
      <xdr:colOff>19651</xdr:colOff>
      <xdr:row>15</xdr:row>
      <xdr:rowOff>165100</xdr:rowOff>
    </xdr:to>
    <xdr:sp macro="" textlink="">
      <xdr:nvSpPr>
        <xdr:cNvPr id="2" name="AutoShape 1523">
          <a:extLst>
            <a:ext uri="{FF2B5EF4-FFF2-40B4-BE49-F238E27FC236}">
              <a16:creationId xmlns:a16="http://schemas.microsoft.com/office/drawing/2014/main" id="{00000000-0008-0000-0D00-000002000000}"/>
            </a:ext>
          </a:extLst>
        </xdr:cNvPr>
        <xdr:cNvSpPr>
          <a:spLocks noChangeArrowheads="1"/>
        </xdr:cNvSpPr>
      </xdr:nvSpPr>
      <xdr:spPr bwMode="auto">
        <a:xfrm>
          <a:off x="825500" y="3892414"/>
          <a:ext cx="2089751" cy="570366"/>
        </a:xfrm>
        <a:prstGeom prst="homePlate">
          <a:avLst>
            <a:gd name="adj" fmla="val 72917"/>
          </a:avLst>
        </a:prstGeom>
        <a:solidFill>
          <a:schemeClr val="accent2">
            <a:lumMod val="60000"/>
            <a:lumOff val="4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sz="1200" b="1" i="0" strike="noStrike">
              <a:solidFill>
                <a:srgbClr val="000000"/>
              </a:solidFill>
              <a:latin typeface="Arial"/>
              <a:cs typeface="Arial"/>
            </a:rPr>
            <a:t>Industrial wastewater</a:t>
          </a:r>
        </a:p>
      </xdr:txBody>
    </xdr:sp>
    <xdr:clientData/>
  </xdr:twoCellAnchor>
  <xdr:twoCellAnchor>
    <xdr:from>
      <xdr:col>14</xdr:col>
      <xdr:colOff>108396</xdr:colOff>
      <xdr:row>28</xdr:row>
      <xdr:rowOff>76653</xdr:rowOff>
    </xdr:from>
    <xdr:to>
      <xdr:col>18</xdr:col>
      <xdr:colOff>533399</xdr:colOff>
      <xdr:row>30</xdr:row>
      <xdr:rowOff>139700</xdr:rowOff>
    </xdr:to>
    <xdr:sp macro="" textlink="">
      <xdr:nvSpPr>
        <xdr:cNvPr id="3" name="AutoShape 1525">
          <a:extLst>
            <a:ext uri="{FF2B5EF4-FFF2-40B4-BE49-F238E27FC236}">
              <a16:creationId xmlns:a16="http://schemas.microsoft.com/office/drawing/2014/main" id="{00000000-0008-0000-0D00-000003000000}"/>
            </a:ext>
          </a:extLst>
        </xdr:cNvPr>
        <xdr:cNvSpPr>
          <a:spLocks noChangeArrowheads="1"/>
        </xdr:cNvSpPr>
      </xdr:nvSpPr>
      <xdr:spPr bwMode="auto">
        <a:xfrm>
          <a:off x="9694356" y="7925253"/>
          <a:ext cx="3145343" cy="520247"/>
        </a:xfrm>
        <a:prstGeom prst="homePlate">
          <a:avLst>
            <a:gd name="adj" fmla="val 72917"/>
          </a:avLst>
        </a:prstGeom>
        <a:solidFill>
          <a:srgbClr val="FF6600"/>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sz="1400" b="1" i="0" strike="noStrike">
              <a:solidFill>
                <a:srgbClr val="000000"/>
              </a:solidFill>
              <a:latin typeface="Arial"/>
              <a:cs typeface="Arial"/>
            </a:rPr>
            <a:t>Waste stream 1 to waste </a:t>
          </a:r>
          <a:r>
            <a:rPr lang="en-US" sz="1400" b="1" i="0" strike="noStrike" baseline="0">
              <a:solidFill>
                <a:srgbClr val="000000"/>
              </a:solidFill>
              <a:latin typeface="Arial"/>
              <a:cs typeface="Arial"/>
            </a:rPr>
            <a:t>tank</a:t>
          </a:r>
          <a:endParaRPr lang="en-US" sz="1400" b="1" i="0" strike="noStrike">
            <a:solidFill>
              <a:srgbClr val="000000"/>
            </a:solidFill>
            <a:latin typeface="Arial"/>
            <a:cs typeface="Arial"/>
          </a:endParaRPr>
        </a:p>
      </xdr:txBody>
    </xdr:sp>
    <xdr:clientData/>
  </xdr:twoCellAnchor>
  <xdr:twoCellAnchor>
    <xdr:from>
      <xdr:col>9</xdr:col>
      <xdr:colOff>517526</xdr:colOff>
      <xdr:row>17</xdr:row>
      <xdr:rowOff>42136</xdr:rowOff>
    </xdr:from>
    <xdr:to>
      <xdr:col>14</xdr:col>
      <xdr:colOff>121286</xdr:colOff>
      <xdr:row>29</xdr:row>
      <xdr:rowOff>70076</xdr:rowOff>
    </xdr:to>
    <xdr:cxnSp macro="">
      <xdr:nvCxnSpPr>
        <xdr:cNvPr id="4" name="Shape 166">
          <a:extLst>
            <a:ext uri="{FF2B5EF4-FFF2-40B4-BE49-F238E27FC236}">
              <a16:creationId xmlns:a16="http://schemas.microsoft.com/office/drawing/2014/main" id="{00000000-0008-0000-0D00-000004000000}"/>
            </a:ext>
          </a:extLst>
        </xdr:cNvPr>
        <xdr:cNvCxnSpPr/>
      </xdr:nvCxnSpPr>
      <xdr:spPr>
        <a:xfrm rot="16200000" flipH="1">
          <a:off x="6649086" y="5089116"/>
          <a:ext cx="3350260" cy="2766060"/>
        </a:xfrm>
        <a:prstGeom prst="bentConnector2">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78932</xdr:colOff>
      <xdr:row>8</xdr:row>
      <xdr:rowOff>149695</xdr:rowOff>
    </xdr:from>
    <xdr:to>
      <xdr:col>26</xdr:col>
      <xdr:colOff>339442</xdr:colOff>
      <xdr:row>19</xdr:row>
      <xdr:rowOff>101902</xdr:rowOff>
    </xdr:to>
    <xdr:grpSp>
      <xdr:nvGrpSpPr>
        <xdr:cNvPr id="5" name="Group 1045">
          <a:extLst>
            <a:ext uri="{FF2B5EF4-FFF2-40B4-BE49-F238E27FC236}">
              <a16:creationId xmlns:a16="http://schemas.microsoft.com/office/drawing/2014/main" id="{00000000-0008-0000-0D00-000005000000}"/>
            </a:ext>
          </a:extLst>
        </xdr:cNvPr>
        <xdr:cNvGrpSpPr>
          <a:grpSpLocks/>
        </xdr:cNvGrpSpPr>
      </xdr:nvGrpSpPr>
      <xdr:grpSpPr bwMode="auto">
        <a:xfrm rot="5400000">
          <a:off x="15160119" y="3478972"/>
          <a:ext cx="2809707" cy="1485153"/>
          <a:chOff x="2321" y="821"/>
          <a:chExt cx="306" cy="150"/>
        </a:xfrm>
      </xdr:grpSpPr>
      <xdr:sp macro="" textlink="">
        <xdr:nvSpPr>
          <xdr:cNvPr id="6" name="Rectangle 1047">
            <a:extLst>
              <a:ext uri="{FF2B5EF4-FFF2-40B4-BE49-F238E27FC236}">
                <a16:creationId xmlns:a16="http://schemas.microsoft.com/office/drawing/2014/main" id="{00000000-0008-0000-0D00-000006000000}"/>
              </a:ext>
            </a:extLst>
          </xdr:cNvPr>
          <xdr:cNvSpPr>
            <a:spLocks noChangeAspect="1" noChangeArrowheads="1"/>
          </xdr:cNvSpPr>
        </xdr:nvSpPr>
        <xdr:spPr bwMode="auto">
          <a:xfrm rot="16200000">
            <a:off x="2280" y="883"/>
            <a:ext cx="126" cy="27"/>
          </a:xfrm>
          <a:prstGeom prst="rect">
            <a:avLst/>
          </a:prstGeom>
          <a:gradFill rotWithShape="0">
            <a:gsLst>
              <a:gs pos="0">
                <a:srgbClr val="00FF00"/>
              </a:gs>
              <a:gs pos="50000">
                <a:srgbClr val="007600"/>
              </a:gs>
              <a:gs pos="100000">
                <a:srgbClr val="00FF00"/>
              </a:gs>
            </a:gsLst>
            <a:lin ang="5400000" scaled="1"/>
          </a:gradFill>
          <a:ln w="9525">
            <a:solidFill>
              <a:srgbClr val="000000"/>
            </a:solidFill>
            <a:miter lim="800000"/>
            <a:headEnd/>
            <a:tailEnd/>
          </a:ln>
        </xdr:spPr>
      </xdr:sp>
      <xdr:sp macro="" textlink="">
        <xdr:nvSpPr>
          <xdr:cNvPr id="7" name="Rectangle 1048">
            <a:extLst>
              <a:ext uri="{FF2B5EF4-FFF2-40B4-BE49-F238E27FC236}">
                <a16:creationId xmlns:a16="http://schemas.microsoft.com/office/drawing/2014/main" id="{00000000-0008-0000-0D00-000007000000}"/>
              </a:ext>
            </a:extLst>
          </xdr:cNvPr>
          <xdr:cNvSpPr>
            <a:spLocks noChangeAspect="1" noChangeArrowheads="1"/>
          </xdr:cNvSpPr>
        </xdr:nvSpPr>
        <xdr:spPr bwMode="auto">
          <a:xfrm rot="16200000">
            <a:off x="2339" y="938"/>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8" name="Rectangle 1049">
            <a:extLst>
              <a:ext uri="{FF2B5EF4-FFF2-40B4-BE49-F238E27FC236}">
                <a16:creationId xmlns:a16="http://schemas.microsoft.com/office/drawing/2014/main" id="{00000000-0008-0000-0D00-000008000000}"/>
              </a:ext>
            </a:extLst>
          </xdr:cNvPr>
          <xdr:cNvSpPr>
            <a:spLocks noChangeAspect="1" noChangeArrowheads="1"/>
          </xdr:cNvSpPr>
        </xdr:nvSpPr>
        <xdr:spPr bwMode="auto">
          <a:xfrm rot="16200000">
            <a:off x="2338" y="819"/>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9" name="Rectangle 1050">
            <a:extLst>
              <a:ext uri="{FF2B5EF4-FFF2-40B4-BE49-F238E27FC236}">
                <a16:creationId xmlns:a16="http://schemas.microsoft.com/office/drawing/2014/main" id="{00000000-0008-0000-0D00-000009000000}"/>
              </a:ext>
            </a:extLst>
          </xdr:cNvPr>
          <xdr:cNvSpPr>
            <a:spLocks noChangeAspect="1" noChangeArrowheads="1"/>
          </xdr:cNvSpPr>
        </xdr:nvSpPr>
        <xdr:spPr bwMode="auto">
          <a:xfrm rot="16200000">
            <a:off x="2326" y="884"/>
            <a:ext cx="126" cy="26"/>
          </a:xfrm>
          <a:prstGeom prst="rect">
            <a:avLst/>
          </a:prstGeom>
          <a:gradFill rotWithShape="0">
            <a:gsLst>
              <a:gs pos="0">
                <a:srgbClr val="00FF00"/>
              </a:gs>
              <a:gs pos="50000">
                <a:srgbClr val="007600"/>
              </a:gs>
              <a:gs pos="100000">
                <a:srgbClr val="00FF00"/>
              </a:gs>
            </a:gsLst>
            <a:lin ang="5400000" scaled="1"/>
          </a:gradFill>
          <a:ln w="9525">
            <a:solidFill>
              <a:srgbClr val="000000"/>
            </a:solidFill>
            <a:miter lim="800000"/>
            <a:headEnd/>
            <a:tailEnd/>
          </a:ln>
        </xdr:spPr>
      </xdr:sp>
      <xdr:sp macro="" textlink="">
        <xdr:nvSpPr>
          <xdr:cNvPr id="10" name="Rectangle 1051">
            <a:extLst>
              <a:ext uri="{FF2B5EF4-FFF2-40B4-BE49-F238E27FC236}">
                <a16:creationId xmlns:a16="http://schemas.microsoft.com/office/drawing/2014/main" id="{00000000-0008-0000-0D00-00000A000000}"/>
              </a:ext>
            </a:extLst>
          </xdr:cNvPr>
          <xdr:cNvSpPr>
            <a:spLocks noChangeAspect="1" noChangeArrowheads="1"/>
          </xdr:cNvSpPr>
        </xdr:nvSpPr>
        <xdr:spPr bwMode="auto">
          <a:xfrm rot="16200000">
            <a:off x="2386" y="938"/>
            <a:ext cx="8" cy="35"/>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1" name="Rectangle 1052">
            <a:extLst>
              <a:ext uri="{FF2B5EF4-FFF2-40B4-BE49-F238E27FC236}">
                <a16:creationId xmlns:a16="http://schemas.microsoft.com/office/drawing/2014/main" id="{00000000-0008-0000-0D00-00000B000000}"/>
              </a:ext>
            </a:extLst>
          </xdr:cNvPr>
          <xdr:cNvSpPr>
            <a:spLocks noChangeAspect="1" noChangeArrowheads="1"/>
          </xdr:cNvSpPr>
        </xdr:nvSpPr>
        <xdr:spPr bwMode="auto">
          <a:xfrm rot="16200000">
            <a:off x="2385" y="819"/>
            <a:ext cx="8" cy="35"/>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2" name="Rectangle 1053">
            <a:extLst>
              <a:ext uri="{FF2B5EF4-FFF2-40B4-BE49-F238E27FC236}">
                <a16:creationId xmlns:a16="http://schemas.microsoft.com/office/drawing/2014/main" id="{00000000-0008-0000-0D00-00000C000000}"/>
              </a:ext>
            </a:extLst>
          </xdr:cNvPr>
          <xdr:cNvSpPr>
            <a:spLocks noChangeAspect="1" noChangeArrowheads="1"/>
          </xdr:cNvSpPr>
        </xdr:nvSpPr>
        <xdr:spPr bwMode="auto">
          <a:xfrm rot="16200000">
            <a:off x="2371" y="883"/>
            <a:ext cx="126" cy="27"/>
          </a:xfrm>
          <a:prstGeom prst="rect">
            <a:avLst/>
          </a:prstGeom>
          <a:gradFill rotWithShape="0">
            <a:gsLst>
              <a:gs pos="0">
                <a:srgbClr val="00FF00"/>
              </a:gs>
              <a:gs pos="50000">
                <a:srgbClr val="007600"/>
              </a:gs>
              <a:gs pos="100000">
                <a:srgbClr val="00FF00"/>
              </a:gs>
            </a:gsLst>
            <a:lin ang="5400000" scaled="1"/>
          </a:gradFill>
          <a:ln w="9525">
            <a:solidFill>
              <a:srgbClr val="000000"/>
            </a:solidFill>
            <a:miter lim="800000"/>
            <a:headEnd/>
            <a:tailEnd/>
          </a:ln>
        </xdr:spPr>
      </xdr:sp>
      <xdr:sp macro="" textlink="">
        <xdr:nvSpPr>
          <xdr:cNvPr id="13" name="Rectangle 1054">
            <a:extLst>
              <a:ext uri="{FF2B5EF4-FFF2-40B4-BE49-F238E27FC236}">
                <a16:creationId xmlns:a16="http://schemas.microsoft.com/office/drawing/2014/main" id="{00000000-0008-0000-0D00-00000D000000}"/>
              </a:ext>
            </a:extLst>
          </xdr:cNvPr>
          <xdr:cNvSpPr>
            <a:spLocks noChangeAspect="1" noChangeArrowheads="1"/>
          </xdr:cNvSpPr>
        </xdr:nvSpPr>
        <xdr:spPr bwMode="auto">
          <a:xfrm rot="16200000">
            <a:off x="2430" y="938"/>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4" name="Rectangle 1055">
            <a:extLst>
              <a:ext uri="{FF2B5EF4-FFF2-40B4-BE49-F238E27FC236}">
                <a16:creationId xmlns:a16="http://schemas.microsoft.com/office/drawing/2014/main" id="{00000000-0008-0000-0D00-00000E000000}"/>
              </a:ext>
            </a:extLst>
          </xdr:cNvPr>
          <xdr:cNvSpPr>
            <a:spLocks noChangeAspect="1" noChangeArrowheads="1"/>
          </xdr:cNvSpPr>
        </xdr:nvSpPr>
        <xdr:spPr bwMode="auto">
          <a:xfrm rot="16200000">
            <a:off x="2429" y="819"/>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5" name="Rectangle 1056">
            <a:extLst>
              <a:ext uri="{FF2B5EF4-FFF2-40B4-BE49-F238E27FC236}">
                <a16:creationId xmlns:a16="http://schemas.microsoft.com/office/drawing/2014/main" id="{00000000-0008-0000-0D00-00000F000000}"/>
              </a:ext>
            </a:extLst>
          </xdr:cNvPr>
          <xdr:cNvSpPr>
            <a:spLocks noChangeAspect="1" noChangeArrowheads="1"/>
          </xdr:cNvSpPr>
        </xdr:nvSpPr>
        <xdr:spPr bwMode="auto">
          <a:xfrm rot="16200000">
            <a:off x="2416" y="883"/>
            <a:ext cx="126" cy="27"/>
          </a:xfrm>
          <a:prstGeom prst="rect">
            <a:avLst/>
          </a:prstGeom>
          <a:gradFill rotWithShape="0">
            <a:gsLst>
              <a:gs pos="0">
                <a:srgbClr val="00FF00"/>
              </a:gs>
              <a:gs pos="50000">
                <a:srgbClr val="007600"/>
              </a:gs>
              <a:gs pos="100000">
                <a:srgbClr val="00FF00"/>
              </a:gs>
            </a:gsLst>
            <a:lin ang="5400000" scaled="1"/>
          </a:gradFill>
          <a:ln w="9525">
            <a:solidFill>
              <a:srgbClr val="000000"/>
            </a:solidFill>
            <a:miter lim="800000"/>
            <a:headEnd/>
            <a:tailEnd/>
          </a:ln>
        </xdr:spPr>
      </xdr:sp>
      <xdr:sp macro="" textlink="">
        <xdr:nvSpPr>
          <xdr:cNvPr id="16" name="Rectangle 1057">
            <a:extLst>
              <a:ext uri="{FF2B5EF4-FFF2-40B4-BE49-F238E27FC236}">
                <a16:creationId xmlns:a16="http://schemas.microsoft.com/office/drawing/2014/main" id="{00000000-0008-0000-0D00-000010000000}"/>
              </a:ext>
            </a:extLst>
          </xdr:cNvPr>
          <xdr:cNvSpPr>
            <a:spLocks noChangeAspect="1" noChangeArrowheads="1"/>
          </xdr:cNvSpPr>
        </xdr:nvSpPr>
        <xdr:spPr bwMode="auto">
          <a:xfrm rot="16200000">
            <a:off x="2475" y="938"/>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7" name="Rectangle 1058">
            <a:extLst>
              <a:ext uri="{FF2B5EF4-FFF2-40B4-BE49-F238E27FC236}">
                <a16:creationId xmlns:a16="http://schemas.microsoft.com/office/drawing/2014/main" id="{00000000-0008-0000-0D00-000011000000}"/>
              </a:ext>
            </a:extLst>
          </xdr:cNvPr>
          <xdr:cNvSpPr>
            <a:spLocks noChangeAspect="1" noChangeArrowheads="1"/>
          </xdr:cNvSpPr>
        </xdr:nvSpPr>
        <xdr:spPr bwMode="auto">
          <a:xfrm rot="16200000">
            <a:off x="2474" y="819"/>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8" name="Rectangle 1059">
            <a:extLst>
              <a:ext uri="{FF2B5EF4-FFF2-40B4-BE49-F238E27FC236}">
                <a16:creationId xmlns:a16="http://schemas.microsoft.com/office/drawing/2014/main" id="{00000000-0008-0000-0D00-000012000000}"/>
              </a:ext>
            </a:extLst>
          </xdr:cNvPr>
          <xdr:cNvSpPr>
            <a:spLocks noChangeAspect="1" noChangeArrowheads="1"/>
          </xdr:cNvSpPr>
        </xdr:nvSpPr>
        <xdr:spPr bwMode="auto">
          <a:xfrm rot="16200000">
            <a:off x="2462" y="884"/>
            <a:ext cx="126" cy="26"/>
          </a:xfrm>
          <a:prstGeom prst="rect">
            <a:avLst/>
          </a:prstGeom>
          <a:gradFill rotWithShape="0">
            <a:gsLst>
              <a:gs pos="0">
                <a:srgbClr val="00FF00"/>
              </a:gs>
              <a:gs pos="50000">
                <a:srgbClr val="007600"/>
              </a:gs>
              <a:gs pos="100000">
                <a:srgbClr val="00FF00"/>
              </a:gs>
            </a:gsLst>
            <a:lin ang="5400000" scaled="1"/>
          </a:gradFill>
          <a:ln w="9525">
            <a:solidFill>
              <a:srgbClr val="000000"/>
            </a:solidFill>
            <a:miter lim="800000"/>
            <a:headEnd/>
            <a:tailEnd/>
          </a:ln>
        </xdr:spPr>
      </xdr:sp>
      <xdr:sp macro="" textlink="">
        <xdr:nvSpPr>
          <xdr:cNvPr id="19" name="Rectangle 1060">
            <a:extLst>
              <a:ext uri="{FF2B5EF4-FFF2-40B4-BE49-F238E27FC236}">
                <a16:creationId xmlns:a16="http://schemas.microsoft.com/office/drawing/2014/main" id="{00000000-0008-0000-0D00-000013000000}"/>
              </a:ext>
            </a:extLst>
          </xdr:cNvPr>
          <xdr:cNvSpPr>
            <a:spLocks noChangeAspect="1" noChangeArrowheads="1"/>
          </xdr:cNvSpPr>
        </xdr:nvSpPr>
        <xdr:spPr bwMode="auto">
          <a:xfrm rot="16200000">
            <a:off x="2522" y="938"/>
            <a:ext cx="8" cy="35"/>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20" name="Rectangle 1061">
            <a:extLst>
              <a:ext uri="{FF2B5EF4-FFF2-40B4-BE49-F238E27FC236}">
                <a16:creationId xmlns:a16="http://schemas.microsoft.com/office/drawing/2014/main" id="{00000000-0008-0000-0D00-000014000000}"/>
              </a:ext>
            </a:extLst>
          </xdr:cNvPr>
          <xdr:cNvSpPr>
            <a:spLocks noChangeAspect="1" noChangeArrowheads="1"/>
          </xdr:cNvSpPr>
        </xdr:nvSpPr>
        <xdr:spPr bwMode="auto">
          <a:xfrm rot="16200000">
            <a:off x="2521" y="819"/>
            <a:ext cx="8" cy="35"/>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21" name="Rectangle 1062">
            <a:extLst>
              <a:ext uri="{FF2B5EF4-FFF2-40B4-BE49-F238E27FC236}">
                <a16:creationId xmlns:a16="http://schemas.microsoft.com/office/drawing/2014/main" id="{00000000-0008-0000-0D00-000015000000}"/>
              </a:ext>
            </a:extLst>
          </xdr:cNvPr>
          <xdr:cNvSpPr>
            <a:spLocks noChangeAspect="1" noChangeArrowheads="1"/>
          </xdr:cNvSpPr>
        </xdr:nvSpPr>
        <xdr:spPr bwMode="auto">
          <a:xfrm rot="16200000">
            <a:off x="2507" y="883"/>
            <a:ext cx="126" cy="27"/>
          </a:xfrm>
          <a:prstGeom prst="rect">
            <a:avLst/>
          </a:prstGeom>
          <a:gradFill rotWithShape="0">
            <a:gsLst>
              <a:gs pos="0">
                <a:srgbClr val="00FF00"/>
              </a:gs>
              <a:gs pos="50000">
                <a:srgbClr val="007600"/>
              </a:gs>
              <a:gs pos="100000">
                <a:srgbClr val="00FF00"/>
              </a:gs>
            </a:gsLst>
            <a:lin ang="5400000" scaled="1"/>
          </a:gradFill>
          <a:ln w="9525">
            <a:solidFill>
              <a:srgbClr val="000000"/>
            </a:solidFill>
            <a:miter lim="800000"/>
            <a:headEnd/>
            <a:tailEnd/>
          </a:ln>
        </xdr:spPr>
      </xdr:sp>
      <xdr:sp macro="" textlink="">
        <xdr:nvSpPr>
          <xdr:cNvPr id="22" name="Rectangle 1063">
            <a:extLst>
              <a:ext uri="{FF2B5EF4-FFF2-40B4-BE49-F238E27FC236}">
                <a16:creationId xmlns:a16="http://schemas.microsoft.com/office/drawing/2014/main" id="{00000000-0008-0000-0D00-000016000000}"/>
              </a:ext>
            </a:extLst>
          </xdr:cNvPr>
          <xdr:cNvSpPr>
            <a:spLocks noChangeAspect="1" noChangeArrowheads="1"/>
          </xdr:cNvSpPr>
        </xdr:nvSpPr>
        <xdr:spPr bwMode="auto">
          <a:xfrm rot="16200000">
            <a:off x="2566" y="938"/>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23" name="Rectangle 1064">
            <a:extLst>
              <a:ext uri="{FF2B5EF4-FFF2-40B4-BE49-F238E27FC236}">
                <a16:creationId xmlns:a16="http://schemas.microsoft.com/office/drawing/2014/main" id="{00000000-0008-0000-0D00-000017000000}"/>
              </a:ext>
            </a:extLst>
          </xdr:cNvPr>
          <xdr:cNvSpPr>
            <a:spLocks noChangeAspect="1" noChangeArrowheads="1"/>
          </xdr:cNvSpPr>
        </xdr:nvSpPr>
        <xdr:spPr bwMode="auto">
          <a:xfrm rot="16200000">
            <a:off x="2565" y="819"/>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24" name="Text Box 1096">
            <a:extLst>
              <a:ext uri="{FF2B5EF4-FFF2-40B4-BE49-F238E27FC236}">
                <a16:creationId xmlns:a16="http://schemas.microsoft.com/office/drawing/2014/main" id="{00000000-0008-0000-0D00-000018000000}"/>
              </a:ext>
            </a:extLst>
          </xdr:cNvPr>
          <xdr:cNvSpPr txBox="1">
            <a:spLocks noChangeArrowheads="1"/>
          </xdr:cNvSpPr>
        </xdr:nvSpPr>
        <xdr:spPr bwMode="auto">
          <a:xfrm>
            <a:off x="2590" y="840"/>
            <a:ext cx="37" cy="112"/>
          </a:xfrm>
          <a:prstGeom prst="rect">
            <a:avLst/>
          </a:prstGeom>
          <a:noFill/>
          <a:ln w="9525">
            <a:noFill/>
            <a:miter lim="800000"/>
            <a:headEnd/>
            <a:tailEnd/>
          </a:ln>
        </xdr:spPr>
        <xdr:txBody>
          <a:bodyPr wrap="square" lIns="18288" tIns="18288" rIns="18288" bIns="0" anchor="t" upright="1">
            <a:noAutofit/>
          </a:bodyPr>
          <a:lstStyle/>
          <a:p>
            <a:pPr algn="ctr" rtl="0">
              <a:defRPr sz="1000"/>
            </a:pPr>
            <a:r>
              <a:rPr lang="en-US" sz="1800" b="1" i="0" strike="noStrike">
                <a:solidFill>
                  <a:srgbClr val="000000"/>
                </a:solidFill>
                <a:latin typeface="Arial Narrow" pitchFamily="34" charset="0"/>
              </a:rPr>
              <a:t>UF</a:t>
            </a:r>
          </a:p>
        </xdr:txBody>
      </xdr:sp>
      <xdr:sp macro="" textlink="">
        <xdr:nvSpPr>
          <xdr:cNvPr id="25" name="Rectangle 1097">
            <a:extLst>
              <a:ext uri="{FF2B5EF4-FFF2-40B4-BE49-F238E27FC236}">
                <a16:creationId xmlns:a16="http://schemas.microsoft.com/office/drawing/2014/main" id="{00000000-0008-0000-0D00-000019000000}"/>
              </a:ext>
            </a:extLst>
          </xdr:cNvPr>
          <xdr:cNvSpPr>
            <a:spLocks noChangeArrowheads="1"/>
          </xdr:cNvSpPr>
        </xdr:nvSpPr>
        <xdr:spPr bwMode="auto">
          <a:xfrm>
            <a:off x="2321" y="821"/>
            <a:ext cx="268" cy="8"/>
          </a:xfrm>
          <a:prstGeom prst="rect">
            <a:avLst/>
          </a:prstGeom>
          <a:solidFill>
            <a:schemeClr val="bg1">
              <a:lumMod val="50000"/>
            </a:schemeClr>
          </a:solidFill>
          <a:ln w="9525">
            <a:solidFill>
              <a:srgbClr val="000000"/>
            </a:solidFill>
            <a:miter lim="800000"/>
            <a:headEnd/>
            <a:tailEnd/>
          </a:ln>
        </xdr:spPr>
      </xdr:sp>
      <xdr:sp macro="" textlink="">
        <xdr:nvSpPr>
          <xdr:cNvPr id="26" name="Line 1098">
            <a:extLst>
              <a:ext uri="{FF2B5EF4-FFF2-40B4-BE49-F238E27FC236}">
                <a16:creationId xmlns:a16="http://schemas.microsoft.com/office/drawing/2014/main" id="{00000000-0008-0000-0D00-00001A000000}"/>
              </a:ext>
            </a:extLst>
          </xdr:cNvPr>
          <xdr:cNvSpPr>
            <a:spLocks noChangeShapeType="1"/>
          </xdr:cNvSpPr>
        </xdr:nvSpPr>
        <xdr:spPr bwMode="auto">
          <a:xfrm flipV="1">
            <a:off x="2342" y="824"/>
            <a:ext cx="0" cy="142"/>
          </a:xfrm>
          <a:prstGeom prst="line">
            <a:avLst/>
          </a:prstGeom>
          <a:noFill/>
          <a:ln w="38100">
            <a:solidFill>
              <a:srgbClr val="0000FF"/>
            </a:solidFill>
            <a:round/>
            <a:headEnd/>
            <a:tailEnd/>
          </a:ln>
        </xdr:spPr>
      </xdr:sp>
      <xdr:sp macro="" textlink="">
        <xdr:nvSpPr>
          <xdr:cNvPr id="27" name="Line 1099">
            <a:extLst>
              <a:ext uri="{FF2B5EF4-FFF2-40B4-BE49-F238E27FC236}">
                <a16:creationId xmlns:a16="http://schemas.microsoft.com/office/drawing/2014/main" id="{00000000-0008-0000-0D00-00001B000000}"/>
              </a:ext>
            </a:extLst>
          </xdr:cNvPr>
          <xdr:cNvSpPr>
            <a:spLocks noChangeShapeType="1"/>
          </xdr:cNvSpPr>
        </xdr:nvSpPr>
        <xdr:spPr bwMode="auto">
          <a:xfrm flipV="1">
            <a:off x="2479" y="824"/>
            <a:ext cx="0" cy="142"/>
          </a:xfrm>
          <a:prstGeom prst="line">
            <a:avLst/>
          </a:prstGeom>
          <a:noFill/>
          <a:ln w="38100">
            <a:solidFill>
              <a:srgbClr val="0000FF"/>
            </a:solidFill>
            <a:round/>
            <a:headEnd/>
            <a:tailEnd/>
          </a:ln>
        </xdr:spPr>
      </xdr:sp>
      <xdr:sp macro="" textlink="">
        <xdr:nvSpPr>
          <xdr:cNvPr id="28" name="Line 1100">
            <a:extLst>
              <a:ext uri="{FF2B5EF4-FFF2-40B4-BE49-F238E27FC236}">
                <a16:creationId xmlns:a16="http://schemas.microsoft.com/office/drawing/2014/main" id="{00000000-0008-0000-0D00-00001C000000}"/>
              </a:ext>
            </a:extLst>
          </xdr:cNvPr>
          <xdr:cNvSpPr>
            <a:spLocks noChangeShapeType="1"/>
          </xdr:cNvSpPr>
        </xdr:nvSpPr>
        <xdr:spPr bwMode="auto">
          <a:xfrm flipV="1">
            <a:off x="2434" y="824"/>
            <a:ext cx="0" cy="142"/>
          </a:xfrm>
          <a:prstGeom prst="line">
            <a:avLst/>
          </a:prstGeom>
          <a:noFill/>
          <a:ln w="38100">
            <a:solidFill>
              <a:srgbClr val="0000FF"/>
            </a:solidFill>
            <a:round/>
            <a:headEnd/>
            <a:tailEnd/>
          </a:ln>
        </xdr:spPr>
      </xdr:sp>
      <xdr:sp macro="" textlink="">
        <xdr:nvSpPr>
          <xdr:cNvPr id="29" name="Line 1101">
            <a:extLst>
              <a:ext uri="{FF2B5EF4-FFF2-40B4-BE49-F238E27FC236}">
                <a16:creationId xmlns:a16="http://schemas.microsoft.com/office/drawing/2014/main" id="{00000000-0008-0000-0D00-00001D000000}"/>
              </a:ext>
            </a:extLst>
          </xdr:cNvPr>
          <xdr:cNvSpPr>
            <a:spLocks noChangeShapeType="1"/>
          </xdr:cNvSpPr>
        </xdr:nvSpPr>
        <xdr:spPr bwMode="auto">
          <a:xfrm flipV="1">
            <a:off x="2388" y="824"/>
            <a:ext cx="0" cy="142"/>
          </a:xfrm>
          <a:prstGeom prst="line">
            <a:avLst/>
          </a:prstGeom>
          <a:noFill/>
          <a:ln w="38100">
            <a:solidFill>
              <a:srgbClr val="0000FF"/>
            </a:solidFill>
            <a:round/>
            <a:headEnd/>
            <a:tailEnd/>
          </a:ln>
        </xdr:spPr>
      </xdr:sp>
      <xdr:sp macro="" textlink="">
        <xdr:nvSpPr>
          <xdr:cNvPr id="30" name="Line 1102">
            <a:extLst>
              <a:ext uri="{FF2B5EF4-FFF2-40B4-BE49-F238E27FC236}">
                <a16:creationId xmlns:a16="http://schemas.microsoft.com/office/drawing/2014/main" id="{00000000-0008-0000-0D00-00001E000000}"/>
              </a:ext>
            </a:extLst>
          </xdr:cNvPr>
          <xdr:cNvSpPr>
            <a:spLocks noChangeShapeType="1"/>
          </xdr:cNvSpPr>
        </xdr:nvSpPr>
        <xdr:spPr bwMode="auto">
          <a:xfrm flipV="1">
            <a:off x="2570" y="824"/>
            <a:ext cx="0" cy="142"/>
          </a:xfrm>
          <a:prstGeom prst="line">
            <a:avLst/>
          </a:prstGeom>
          <a:noFill/>
          <a:ln w="38100">
            <a:solidFill>
              <a:srgbClr val="0000FF"/>
            </a:solidFill>
            <a:round/>
            <a:headEnd/>
            <a:tailEnd/>
          </a:ln>
        </xdr:spPr>
      </xdr:sp>
      <xdr:sp macro="" textlink="">
        <xdr:nvSpPr>
          <xdr:cNvPr id="31" name="Line 1103">
            <a:extLst>
              <a:ext uri="{FF2B5EF4-FFF2-40B4-BE49-F238E27FC236}">
                <a16:creationId xmlns:a16="http://schemas.microsoft.com/office/drawing/2014/main" id="{00000000-0008-0000-0D00-00001F000000}"/>
              </a:ext>
            </a:extLst>
          </xdr:cNvPr>
          <xdr:cNvSpPr>
            <a:spLocks noChangeShapeType="1"/>
          </xdr:cNvSpPr>
        </xdr:nvSpPr>
        <xdr:spPr bwMode="auto">
          <a:xfrm flipV="1">
            <a:off x="2525" y="824"/>
            <a:ext cx="0" cy="142"/>
          </a:xfrm>
          <a:prstGeom prst="line">
            <a:avLst/>
          </a:prstGeom>
          <a:noFill/>
          <a:ln w="38100">
            <a:solidFill>
              <a:srgbClr val="0000FF"/>
            </a:solidFill>
            <a:round/>
            <a:headEnd/>
            <a:tailEnd/>
          </a:ln>
        </xdr:spPr>
      </xdr:sp>
      <xdr:sp macro="" textlink="">
        <xdr:nvSpPr>
          <xdr:cNvPr id="32" name="Rectangle 1065">
            <a:extLst>
              <a:ext uri="{FF2B5EF4-FFF2-40B4-BE49-F238E27FC236}">
                <a16:creationId xmlns:a16="http://schemas.microsoft.com/office/drawing/2014/main" id="{00000000-0008-0000-0D00-000020000000}"/>
              </a:ext>
            </a:extLst>
          </xdr:cNvPr>
          <xdr:cNvSpPr>
            <a:spLocks noChangeArrowheads="1"/>
          </xdr:cNvSpPr>
        </xdr:nvSpPr>
        <xdr:spPr bwMode="auto">
          <a:xfrm>
            <a:off x="2322" y="963"/>
            <a:ext cx="265" cy="8"/>
          </a:xfrm>
          <a:prstGeom prst="rect">
            <a:avLst/>
          </a:prstGeom>
          <a:solidFill>
            <a:schemeClr val="bg1">
              <a:lumMod val="50000"/>
            </a:schemeClr>
          </a:solidFill>
          <a:ln w="9525">
            <a:solidFill>
              <a:srgbClr val="000000"/>
            </a:solidFill>
            <a:miter lim="800000"/>
            <a:headEnd/>
            <a:tailEnd/>
          </a:ln>
        </xdr:spPr>
      </xdr:sp>
    </xdr:grpSp>
    <xdr:clientData/>
  </xdr:twoCellAnchor>
  <xdr:twoCellAnchor>
    <xdr:from>
      <xdr:col>24</xdr:col>
      <xdr:colOff>118391</xdr:colOff>
      <xdr:row>18</xdr:row>
      <xdr:rowOff>48769</xdr:rowOff>
    </xdr:from>
    <xdr:to>
      <xdr:col>29</xdr:col>
      <xdr:colOff>70131</xdr:colOff>
      <xdr:row>34</xdr:row>
      <xdr:rowOff>25401</xdr:rowOff>
    </xdr:to>
    <xdr:cxnSp macro="">
      <xdr:nvCxnSpPr>
        <xdr:cNvPr id="34" name="Shape 166">
          <a:extLst>
            <a:ext uri="{FF2B5EF4-FFF2-40B4-BE49-F238E27FC236}">
              <a16:creationId xmlns:a16="http://schemas.microsoft.com/office/drawing/2014/main" id="{00000000-0008-0000-0D00-000022000000}"/>
            </a:ext>
          </a:extLst>
        </xdr:cNvPr>
        <xdr:cNvCxnSpPr/>
      </xdr:nvCxnSpPr>
      <xdr:spPr>
        <a:xfrm rot="16200000" flipH="1">
          <a:off x="15517395" y="5515865"/>
          <a:ext cx="4142232" cy="3291840"/>
        </a:xfrm>
        <a:prstGeom prst="bentConnector3">
          <a:avLst>
            <a:gd name="adj1" fmla="val 100213"/>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177800</xdr:colOff>
      <xdr:row>14</xdr:row>
      <xdr:rowOff>132518</xdr:rowOff>
    </xdr:from>
    <xdr:to>
      <xdr:col>8</xdr:col>
      <xdr:colOff>55880</xdr:colOff>
      <xdr:row>14</xdr:row>
      <xdr:rowOff>139700</xdr:rowOff>
    </xdr:to>
    <xdr:cxnSp macro="">
      <xdr:nvCxnSpPr>
        <xdr:cNvPr id="35" name="Shape 166">
          <a:extLst>
            <a:ext uri="{FF2B5EF4-FFF2-40B4-BE49-F238E27FC236}">
              <a16:creationId xmlns:a16="http://schemas.microsoft.com/office/drawing/2014/main" id="{00000000-0008-0000-0D00-000023000000}"/>
            </a:ext>
          </a:extLst>
        </xdr:cNvPr>
        <xdr:cNvCxnSpPr/>
      </xdr:nvCxnSpPr>
      <xdr:spPr>
        <a:xfrm flipV="1">
          <a:off x="4620260" y="4201598"/>
          <a:ext cx="1249680" cy="7182"/>
        </a:xfrm>
        <a:prstGeom prst="bentConnector3">
          <a:avLst>
            <a:gd name="adj1" fmla="val -3956"/>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590315</xdr:colOff>
      <xdr:row>8</xdr:row>
      <xdr:rowOff>177803</xdr:rowOff>
    </xdr:from>
    <xdr:to>
      <xdr:col>31</xdr:col>
      <xdr:colOff>319605</xdr:colOff>
      <xdr:row>19</xdr:row>
      <xdr:rowOff>101604</xdr:rowOff>
    </xdr:to>
    <xdr:grpSp>
      <xdr:nvGrpSpPr>
        <xdr:cNvPr id="36" name="Group 1045">
          <a:extLst>
            <a:ext uri="{FF2B5EF4-FFF2-40B4-BE49-F238E27FC236}">
              <a16:creationId xmlns:a16="http://schemas.microsoft.com/office/drawing/2014/main" id="{00000000-0008-0000-0D00-000024000000}"/>
            </a:ext>
          </a:extLst>
        </xdr:cNvPr>
        <xdr:cNvGrpSpPr>
          <a:grpSpLocks/>
        </xdr:cNvGrpSpPr>
      </xdr:nvGrpSpPr>
      <xdr:grpSpPr bwMode="auto">
        <a:xfrm rot="5400000">
          <a:off x="18427274" y="3445523"/>
          <a:ext cx="2781301" cy="1579861"/>
          <a:chOff x="2321" y="821"/>
          <a:chExt cx="306" cy="151"/>
        </a:xfrm>
      </xdr:grpSpPr>
      <xdr:sp macro="" textlink="">
        <xdr:nvSpPr>
          <xdr:cNvPr id="37" name="Rectangle 1047">
            <a:extLst>
              <a:ext uri="{FF2B5EF4-FFF2-40B4-BE49-F238E27FC236}">
                <a16:creationId xmlns:a16="http://schemas.microsoft.com/office/drawing/2014/main" id="{00000000-0008-0000-0D00-000025000000}"/>
              </a:ext>
            </a:extLst>
          </xdr:cNvPr>
          <xdr:cNvSpPr>
            <a:spLocks noChangeAspect="1" noChangeArrowheads="1"/>
          </xdr:cNvSpPr>
        </xdr:nvSpPr>
        <xdr:spPr bwMode="auto">
          <a:xfrm rot="16200000">
            <a:off x="2280" y="883"/>
            <a:ext cx="126" cy="27"/>
          </a:xfrm>
          <a:prstGeom prst="rect">
            <a:avLst/>
          </a:prstGeom>
          <a:gradFill rotWithShape="0">
            <a:gsLst>
              <a:gs pos="0">
                <a:schemeClr val="tx2">
                  <a:lumMod val="20000"/>
                  <a:lumOff val="80000"/>
                </a:schemeClr>
              </a:gs>
              <a:gs pos="50000">
                <a:srgbClr val="00B0F0"/>
              </a:gs>
              <a:gs pos="100000">
                <a:schemeClr val="tx2">
                  <a:lumMod val="20000"/>
                  <a:lumOff val="80000"/>
                </a:schemeClr>
              </a:gs>
            </a:gsLst>
            <a:lin ang="5400000" scaled="1"/>
          </a:gradFill>
          <a:ln w="9525">
            <a:solidFill>
              <a:srgbClr val="000000"/>
            </a:solidFill>
            <a:miter lim="800000"/>
            <a:headEnd/>
            <a:tailEnd/>
          </a:ln>
        </xdr:spPr>
      </xdr:sp>
      <xdr:sp macro="" textlink="">
        <xdr:nvSpPr>
          <xdr:cNvPr id="38" name="Rectangle 1048">
            <a:extLst>
              <a:ext uri="{FF2B5EF4-FFF2-40B4-BE49-F238E27FC236}">
                <a16:creationId xmlns:a16="http://schemas.microsoft.com/office/drawing/2014/main" id="{00000000-0008-0000-0D00-000026000000}"/>
              </a:ext>
            </a:extLst>
          </xdr:cNvPr>
          <xdr:cNvSpPr>
            <a:spLocks noChangeAspect="1" noChangeArrowheads="1"/>
          </xdr:cNvSpPr>
        </xdr:nvSpPr>
        <xdr:spPr bwMode="auto">
          <a:xfrm rot="16200000">
            <a:off x="2339" y="938"/>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39" name="Rectangle 1049">
            <a:extLst>
              <a:ext uri="{FF2B5EF4-FFF2-40B4-BE49-F238E27FC236}">
                <a16:creationId xmlns:a16="http://schemas.microsoft.com/office/drawing/2014/main" id="{00000000-0008-0000-0D00-000027000000}"/>
              </a:ext>
            </a:extLst>
          </xdr:cNvPr>
          <xdr:cNvSpPr>
            <a:spLocks noChangeAspect="1" noChangeArrowheads="1"/>
          </xdr:cNvSpPr>
        </xdr:nvSpPr>
        <xdr:spPr bwMode="auto">
          <a:xfrm rot="16200000">
            <a:off x="2338" y="819"/>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40" name="Rectangle 1050">
            <a:extLst>
              <a:ext uri="{FF2B5EF4-FFF2-40B4-BE49-F238E27FC236}">
                <a16:creationId xmlns:a16="http://schemas.microsoft.com/office/drawing/2014/main" id="{00000000-0008-0000-0D00-000028000000}"/>
              </a:ext>
            </a:extLst>
          </xdr:cNvPr>
          <xdr:cNvSpPr>
            <a:spLocks noChangeAspect="1" noChangeArrowheads="1"/>
          </xdr:cNvSpPr>
        </xdr:nvSpPr>
        <xdr:spPr bwMode="auto">
          <a:xfrm rot="16200000">
            <a:off x="2326" y="884"/>
            <a:ext cx="126" cy="26"/>
          </a:xfrm>
          <a:prstGeom prst="rect">
            <a:avLst/>
          </a:prstGeom>
          <a:gradFill rotWithShape="0">
            <a:gsLst>
              <a:gs pos="0">
                <a:schemeClr val="tx2">
                  <a:lumMod val="20000"/>
                  <a:lumOff val="80000"/>
                </a:schemeClr>
              </a:gs>
              <a:gs pos="50000">
                <a:srgbClr val="00B0F0"/>
              </a:gs>
              <a:gs pos="100000">
                <a:schemeClr val="tx2">
                  <a:lumMod val="20000"/>
                  <a:lumOff val="80000"/>
                </a:schemeClr>
              </a:gs>
            </a:gsLst>
            <a:lin ang="5400000" scaled="1"/>
          </a:gradFill>
          <a:ln w="9525">
            <a:solidFill>
              <a:srgbClr val="000000"/>
            </a:solidFill>
            <a:miter lim="800000"/>
            <a:headEnd/>
            <a:tailEnd/>
          </a:ln>
        </xdr:spPr>
      </xdr:sp>
      <xdr:sp macro="" textlink="">
        <xdr:nvSpPr>
          <xdr:cNvPr id="41" name="Rectangle 1051">
            <a:extLst>
              <a:ext uri="{FF2B5EF4-FFF2-40B4-BE49-F238E27FC236}">
                <a16:creationId xmlns:a16="http://schemas.microsoft.com/office/drawing/2014/main" id="{00000000-0008-0000-0D00-000029000000}"/>
              </a:ext>
            </a:extLst>
          </xdr:cNvPr>
          <xdr:cNvSpPr>
            <a:spLocks noChangeAspect="1" noChangeArrowheads="1"/>
          </xdr:cNvSpPr>
        </xdr:nvSpPr>
        <xdr:spPr bwMode="auto">
          <a:xfrm rot="16200000">
            <a:off x="2386" y="938"/>
            <a:ext cx="8" cy="35"/>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42" name="Rectangle 1052">
            <a:extLst>
              <a:ext uri="{FF2B5EF4-FFF2-40B4-BE49-F238E27FC236}">
                <a16:creationId xmlns:a16="http://schemas.microsoft.com/office/drawing/2014/main" id="{00000000-0008-0000-0D00-00002A000000}"/>
              </a:ext>
            </a:extLst>
          </xdr:cNvPr>
          <xdr:cNvSpPr>
            <a:spLocks noChangeAspect="1" noChangeArrowheads="1"/>
          </xdr:cNvSpPr>
        </xdr:nvSpPr>
        <xdr:spPr bwMode="auto">
          <a:xfrm rot="16200000">
            <a:off x="2385" y="819"/>
            <a:ext cx="8" cy="35"/>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43" name="Rectangle 1053">
            <a:extLst>
              <a:ext uri="{FF2B5EF4-FFF2-40B4-BE49-F238E27FC236}">
                <a16:creationId xmlns:a16="http://schemas.microsoft.com/office/drawing/2014/main" id="{00000000-0008-0000-0D00-00002B000000}"/>
              </a:ext>
            </a:extLst>
          </xdr:cNvPr>
          <xdr:cNvSpPr>
            <a:spLocks noChangeAspect="1" noChangeArrowheads="1"/>
          </xdr:cNvSpPr>
        </xdr:nvSpPr>
        <xdr:spPr bwMode="auto">
          <a:xfrm rot="16200000">
            <a:off x="2371" y="883"/>
            <a:ext cx="126" cy="27"/>
          </a:xfrm>
          <a:prstGeom prst="rect">
            <a:avLst/>
          </a:prstGeom>
          <a:gradFill rotWithShape="0">
            <a:gsLst>
              <a:gs pos="0">
                <a:schemeClr val="tx2">
                  <a:lumMod val="20000"/>
                  <a:lumOff val="80000"/>
                </a:schemeClr>
              </a:gs>
              <a:gs pos="50000">
                <a:srgbClr val="00B0F0"/>
              </a:gs>
              <a:gs pos="100000">
                <a:schemeClr val="tx2">
                  <a:lumMod val="20000"/>
                  <a:lumOff val="80000"/>
                </a:schemeClr>
              </a:gs>
            </a:gsLst>
            <a:lin ang="5400000" scaled="1"/>
          </a:gradFill>
          <a:ln w="9525">
            <a:solidFill>
              <a:srgbClr val="000000"/>
            </a:solidFill>
            <a:miter lim="800000"/>
            <a:headEnd/>
            <a:tailEnd/>
          </a:ln>
        </xdr:spPr>
      </xdr:sp>
      <xdr:sp macro="" textlink="">
        <xdr:nvSpPr>
          <xdr:cNvPr id="44" name="Rectangle 1054">
            <a:extLst>
              <a:ext uri="{FF2B5EF4-FFF2-40B4-BE49-F238E27FC236}">
                <a16:creationId xmlns:a16="http://schemas.microsoft.com/office/drawing/2014/main" id="{00000000-0008-0000-0D00-00002C000000}"/>
              </a:ext>
            </a:extLst>
          </xdr:cNvPr>
          <xdr:cNvSpPr>
            <a:spLocks noChangeAspect="1" noChangeArrowheads="1"/>
          </xdr:cNvSpPr>
        </xdr:nvSpPr>
        <xdr:spPr bwMode="auto">
          <a:xfrm rot="16200000">
            <a:off x="2430" y="938"/>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45" name="Rectangle 1055">
            <a:extLst>
              <a:ext uri="{FF2B5EF4-FFF2-40B4-BE49-F238E27FC236}">
                <a16:creationId xmlns:a16="http://schemas.microsoft.com/office/drawing/2014/main" id="{00000000-0008-0000-0D00-00002D000000}"/>
              </a:ext>
            </a:extLst>
          </xdr:cNvPr>
          <xdr:cNvSpPr>
            <a:spLocks noChangeAspect="1" noChangeArrowheads="1"/>
          </xdr:cNvSpPr>
        </xdr:nvSpPr>
        <xdr:spPr bwMode="auto">
          <a:xfrm rot="16200000">
            <a:off x="2429" y="819"/>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46" name="Rectangle 1056">
            <a:extLst>
              <a:ext uri="{FF2B5EF4-FFF2-40B4-BE49-F238E27FC236}">
                <a16:creationId xmlns:a16="http://schemas.microsoft.com/office/drawing/2014/main" id="{00000000-0008-0000-0D00-00002E000000}"/>
              </a:ext>
            </a:extLst>
          </xdr:cNvPr>
          <xdr:cNvSpPr>
            <a:spLocks noChangeAspect="1" noChangeArrowheads="1"/>
          </xdr:cNvSpPr>
        </xdr:nvSpPr>
        <xdr:spPr bwMode="auto">
          <a:xfrm rot="16200000">
            <a:off x="2416" y="883"/>
            <a:ext cx="126" cy="27"/>
          </a:xfrm>
          <a:prstGeom prst="rect">
            <a:avLst/>
          </a:prstGeom>
          <a:gradFill rotWithShape="0">
            <a:gsLst>
              <a:gs pos="0">
                <a:schemeClr val="tx2">
                  <a:lumMod val="20000"/>
                  <a:lumOff val="80000"/>
                </a:schemeClr>
              </a:gs>
              <a:gs pos="50000">
                <a:srgbClr val="00B0F0"/>
              </a:gs>
              <a:gs pos="100000">
                <a:schemeClr val="tx2">
                  <a:lumMod val="20000"/>
                  <a:lumOff val="80000"/>
                </a:schemeClr>
              </a:gs>
            </a:gsLst>
            <a:lin ang="5400000" scaled="1"/>
          </a:gradFill>
          <a:ln w="9525">
            <a:solidFill>
              <a:srgbClr val="000000"/>
            </a:solidFill>
            <a:miter lim="800000"/>
            <a:headEnd/>
            <a:tailEnd/>
          </a:ln>
        </xdr:spPr>
      </xdr:sp>
      <xdr:sp macro="" textlink="">
        <xdr:nvSpPr>
          <xdr:cNvPr id="47" name="Rectangle 1057">
            <a:extLst>
              <a:ext uri="{FF2B5EF4-FFF2-40B4-BE49-F238E27FC236}">
                <a16:creationId xmlns:a16="http://schemas.microsoft.com/office/drawing/2014/main" id="{00000000-0008-0000-0D00-00002F000000}"/>
              </a:ext>
            </a:extLst>
          </xdr:cNvPr>
          <xdr:cNvSpPr>
            <a:spLocks noChangeAspect="1" noChangeArrowheads="1"/>
          </xdr:cNvSpPr>
        </xdr:nvSpPr>
        <xdr:spPr bwMode="auto">
          <a:xfrm rot="16200000">
            <a:off x="2475" y="938"/>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48" name="Rectangle 1058">
            <a:extLst>
              <a:ext uri="{FF2B5EF4-FFF2-40B4-BE49-F238E27FC236}">
                <a16:creationId xmlns:a16="http://schemas.microsoft.com/office/drawing/2014/main" id="{00000000-0008-0000-0D00-000030000000}"/>
              </a:ext>
            </a:extLst>
          </xdr:cNvPr>
          <xdr:cNvSpPr>
            <a:spLocks noChangeAspect="1" noChangeArrowheads="1"/>
          </xdr:cNvSpPr>
        </xdr:nvSpPr>
        <xdr:spPr bwMode="auto">
          <a:xfrm rot="16200000">
            <a:off x="2474" y="819"/>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49" name="Rectangle 1059">
            <a:extLst>
              <a:ext uri="{FF2B5EF4-FFF2-40B4-BE49-F238E27FC236}">
                <a16:creationId xmlns:a16="http://schemas.microsoft.com/office/drawing/2014/main" id="{00000000-0008-0000-0D00-000031000000}"/>
              </a:ext>
            </a:extLst>
          </xdr:cNvPr>
          <xdr:cNvSpPr>
            <a:spLocks noChangeAspect="1" noChangeArrowheads="1"/>
          </xdr:cNvSpPr>
        </xdr:nvSpPr>
        <xdr:spPr bwMode="auto">
          <a:xfrm rot="16200000">
            <a:off x="2462" y="884"/>
            <a:ext cx="126" cy="26"/>
          </a:xfrm>
          <a:prstGeom prst="rect">
            <a:avLst/>
          </a:prstGeom>
          <a:gradFill rotWithShape="0">
            <a:gsLst>
              <a:gs pos="0">
                <a:schemeClr val="tx2">
                  <a:lumMod val="20000"/>
                  <a:lumOff val="80000"/>
                </a:schemeClr>
              </a:gs>
              <a:gs pos="50000">
                <a:srgbClr val="00B0F0"/>
              </a:gs>
              <a:gs pos="100000">
                <a:schemeClr val="tx2">
                  <a:lumMod val="20000"/>
                  <a:lumOff val="80000"/>
                </a:schemeClr>
              </a:gs>
            </a:gsLst>
            <a:lin ang="5400000" scaled="1"/>
          </a:gradFill>
          <a:ln w="9525">
            <a:solidFill>
              <a:srgbClr val="000000"/>
            </a:solidFill>
            <a:miter lim="800000"/>
            <a:headEnd/>
            <a:tailEnd/>
          </a:ln>
        </xdr:spPr>
      </xdr:sp>
      <xdr:sp macro="" textlink="">
        <xdr:nvSpPr>
          <xdr:cNvPr id="50" name="Rectangle 1060">
            <a:extLst>
              <a:ext uri="{FF2B5EF4-FFF2-40B4-BE49-F238E27FC236}">
                <a16:creationId xmlns:a16="http://schemas.microsoft.com/office/drawing/2014/main" id="{00000000-0008-0000-0D00-000032000000}"/>
              </a:ext>
            </a:extLst>
          </xdr:cNvPr>
          <xdr:cNvSpPr>
            <a:spLocks noChangeAspect="1" noChangeArrowheads="1"/>
          </xdr:cNvSpPr>
        </xdr:nvSpPr>
        <xdr:spPr bwMode="auto">
          <a:xfrm rot="16200000">
            <a:off x="2522" y="938"/>
            <a:ext cx="8" cy="35"/>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51" name="Rectangle 1061">
            <a:extLst>
              <a:ext uri="{FF2B5EF4-FFF2-40B4-BE49-F238E27FC236}">
                <a16:creationId xmlns:a16="http://schemas.microsoft.com/office/drawing/2014/main" id="{00000000-0008-0000-0D00-000033000000}"/>
              </a:ext>
            </a:extLst>
          </xdr:cNvPr>
          <xdr:cNvSpPr>
            <a:spLocks noChangeAspect="1" noChangeArrowheads="1"/>
          </xdr:cNvSpPr>
        </xdr:nvSpPr>
        <xdr:spPr bwMode="auto">
          <a:xfrm rot="16200000">
            <a:off x="2521" y="819"/>
            <a:ext cx="8" cy="35"/>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52" name="Rectangle 1062">
            <a:extLst>
              <a:ext uri="{FF2B5EF4-FFF2-40B4-BE49-F238E27FC236}">
                <a16:creationId xmlns:a16="http://schemas.microsoft.com/office/drawing/2014/main" id="{00000000-0008-0000-0D00-000034000000}"/>
              </a:ext>
            </a:extLst>
          </xdr:cNvPr>
          <xdr:cNvSpPr>
            <a:spLocks noChangeAspect="1" noChangeArrowheads="1"/>
          </xdr:cNvSpPr>
        </xdr:nvSpPr>
        <xdr:spPr bwMode="auto">
          <a:xfrm rot="16200000">
            <a:off x="2507" y="883"/>
            <a:ext cx="126" cy="27"/>
          </a:xfrm>
          <a:prstGeom prst="rect">
            <a:avLst/>
          </a:prstGeom>
          <a:gradFill rotWithShape="0">
            <a:gsLst>
              <a:gs pos="0">
                <a:schemeClr val="tx2">
                  <a:lumMod val="20000"/>
                  <a:lumOff val="80000"/>
                </a:schemeClr>
              </a:gs>
              <a:gs pos="50000">
                <a:srgbClr val="00B0F0"/>
              </a:gs>
              <a:gs pos="100000">
                <a:schemeClr val="tx2">
                  <a:lumMod val="20000"/>
                  <a:lumOff val="80000"/>
                </a:schemeClr>
              </a:gs>
            </a:gsLst>
            <a:lin ang="5400000" scaled="1"/>
          </a:gradFill>
          <a:ln w="9525">
            <a:solidFill>
              <a:srgbClr val="000000"/>
            </a:solidFill>
            <a:miter lim="800000"/>
            <a:headEnd/>
            <a:tailEnd/>
          </a:ln>
        </xdr:spPr>
      </xdr:sp>
      <xdr:sp macro="" textlink="">
        <xdr:nvSpPr>
          <xdr:cNvPr id="53" name="Rectangle 1063">
            <a:extLst>
              <a:ext uri="{FF2B5EF4-FFF2-40B4-BE49-F238E27FC236}">
                <a16:creationId xmlns:a16="http://schemas.microsoft.com/office/drawing/2014/main" id="{00000000-0008-0000-0D00-000035000000}"/>
              </a:ext>
            </a:extLst>
          </xdr:cNvPr>
          <xdr:cNvSpPr>
            <a:spLocks noChangeAspect="1" noChangeArrowheads="1"/>
          </xdr:cNvSpPr>
        </xdr:nvSpPr>
        <xdr:spPr bwMode="auto">
          <a:xfrm rot="16200000">
            <a:off x="2566" y="938"/>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54" name="Rectangle 1064">
            <a:extLst>
              <a:ext uri="{FF2B5EF4-FFF2-40B4-BE49-F238E27FC236}">
                <a16:creationId xmlns:a16="http://schemas.microsoft.com/office/drawing/2014/main" id="{00000000-0008-0000-0D00-000036000000}"/>
              </a:ext>
            </a:extLst>
          </xdr:cNvPr>
          <xdr:cNvSpPr>
            <a:spLocks noChangeAspect="1" noChangeArrowheads="1"/>
          </xdr:cNvSpPr>
        </xdr:nvSpPr>
        <xdr:spPr bwMode="auto">
          <a:xfrm rot="16200000">
            <a:off x="2565" y="819"/>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55" name="Text Box 1096">
            <a:extLst>
              <a:ext uri="{FF2B5EF4-FFF2-40B4-BE49-F238E27FC236}">
                <a16:creationId xmlns:a16="http://schemas.microsoft.com/office/drawing/2014/main" id="{00000000-0008-0000-0D00-000037000000}"/>
              </a:ext>
            </a:extLst>
          </xdr:cNvPr>
          <xdr:cNvSpPr txBox="1">
            <a:spLocks noChangeArrowheads="1"/>
          </xdr:cNvSpPr>
        </xdr:nvSpPr>
        <xdr:spPr bwMode="auto">
          <a:xfrm>
            <a:off x="2590" y="847"/>
            <a:ext cx="37" cy="125"/>
          </a:xfrm>
          <a:prstGeom prst="rect">
            <a:avLst/>
          </a:prstGeom>
          <a:noFill/>
          <a:ln w="9525">
            <a:noFill/>
            <a:miter lim="800000"/>
            <a:headEnd/>
            <a:tailEnd/>
          </a:ln>
        </xdr:spPr>
        <xdr:txBody>
          <a:bodyPr wrap="square" lIns="18288" tIns="18288" rIns="18288" bIns="0" anchor="t" upright="1">
            <a:noAutofit/>
          </a:bodyPr>
          <a:lstStyle/>
          <a:p>
            <a:pPr algn="ctr" rtl="0">
              <a:defRPr sz="1000"/>
            </a:pPr>
            <a:r>
              <a:rPr lang="en-US" sz="1800" b="1" i="0" strike="noStrike">
                <a:solidFill>
                  <a:srgbClr val="000000"/>
                </a:solidFill>
                <a:latin typeface="Arial Narrow" pitchFamily="34" charset="0"/>
              </a:rPr>
              <a:t>RO 1</a:t>
            </a:r>
          </a:p>
        </xdr:txBody>
      </xdr:sp>
      <xdr:sp macro="" textlink="">
        <xdr:nvSpPr>
          <xdr:cNvPr id="56" name="Rectangle 1097">
            <a:extLst>
              <a:ext uri="{FF2B5EF4-FFF2-40B4-BE49-F238E27FC236}">
                <a16:creationId xmlns:a16="http://schemas.microsoft.com/office/drawing/2014/main" id="{00000000-0008-0000-0D00-000038000000}"/>
              </a:ext>
            </a:extLst>
          </xdr:cNvPr>
          <xdr:cNvSpPr>
            <a:spLocks noChangeArrowheads="1"/>
          </xdr:cNvSpPr>
        </xdr:nvSpPr>
        <xdr:spPr bwMode="auto">
          <a:xfrm>
            <a:off x="2321" y="821"/>
            <a:ext cx="268" cy="8"/>
          </a:xfrm>
          <a:prstGeom prst="rect">
            <a:avLst/>
          </a:prstGeom>
          <a:solidFill>
            <a:schemeClr val="bg1">
              <a:lumMod val="50000"/>
            </a:schemeClr>
          </a:solidFill>
          <a:ln w="9525">
            <a:solidFill>
              <a:srgbClr val="000000"/>
            </a:solidFill>
            <a:miter lim="800000"/>
            <a:headEnd/>
            <a:tailEnd/>
          </a:ln>
        </xdr:spPr>
      </xdr:sp>
      <xdr:sp macro="" textlink="">
        <xdr:nvSpPr>
          <xdr:cNvPr id="57" name="Line 1098">
            <a:extLst>
              <a:ext uri="{FF2B5EF4-FFF2-40B4-BE49-F238E27FC236}">
                <a16:creationId xmlns:a16="http://schemas.microsoft.com/office/drawing/2014/main" id="{00000000-0008-0000-0D00-000039000000}"/>
              </a:ext>
            </a:extLst>
          </xdr:cNvPr>
          <xdr:cNvSpPr>
            <a:spLocks noChangeShapeType="1"/>
          </xdr:cNvSpPr>
        </xdr:nvSpPr>
        <xdr:spPr bwMode="auto">
          <a:xfrm flipV="1">
            <a:off x="2342" y="824"/>
            <a:ext cx="0" cy="142"/>
          </a:xfrm>
          <a:prstGeom prst="line">
            <a:avLst/>
          </a:prstGeom>
          <a:noFill/>
          <a:ln w="38100">
            <a:solidFill>
              <a:srgbClr val="0000FF"/>
            </a:solidFill>
            <a:round/>
            <a:headEnd/>
            <a:tailEnd/>
          </a:ln>
        </xdr:spPr>
      </xdr:sp>
      <xdr:sp macro="" textlink="">
        <xdr:nvSpPr>
          <xdr:cNvPr id="58" name="Line 1099">
            <a:extLst>
              <a:ext uri="{FF2B5EF4-FFF2-40B4-BE49-F238E27FC236}">
                <a16:creationId xmlns:a16="http://schemas.microsoft.com/office/drawing/2014/main" id="{00000000-0008-0000-0D00-00003A000000}"/>
              </a:ext>
            </a:extLst>
          </xdr:cNvPr>
          <xdr:cNvSpPr>
            <a:spLocks noChangeShapeType="1"/>
          </xdr:cNvSpPr>
        </xdr:nvSpPr>
        <xdr:spPr bwMode="auto">
          <a:xfrm flipV="1">
            <a:off x="2479" y="824"/>
            <a:ext cx="0" cy="142"/>
          </a:xfrm>
          <a:prstGeom prst="line">
            <a:avLst/>
          </a:prstGeom>
          <a:noFill/>
          <a:ln w="38100">
            <a:solidFill>
              <a:srgbClr val="0000FF"/>
            </a:solidFill>
            <a:round/>
            <a:headEnd/>
            <a:tailEnd/>
          </a:ln>
        </xdr:spPr>
      </xdr:sp>
      <xdr:sp macro="" textlink="">
        <xdr:nvSpPr>
          <xdr:cNvPr id="59" name="Line 1100">
            <a:extLst>
              <a:ext uri="{FF2B5EF4-FFF2-40B4-BE49-F238E27FC236}">
                <a16:creationId xmlns:a16="http://schemas.microsoft.com/office/drawing/2014/main" id="{00000000-0008-0000-0D00-00003B000000}"/>
              </a:ext>
            </a:extLst>
          </xdr:cNvPr>
          <xdr:cNvSpPr>
            <a:spLocks noChangeShapeType="1"/>
          </xdr:cNvSpPr>
        </xdr:nvSpPr>
        <xdr:spPr bwMode="auto">
          <a:xfrm flipV="1">
            <a:off x="2434" y="824"/>
            <a:ext cx="0" cy="142"/>
          </a:xfrm>
          <a:prstGeom prst="line">
            <a:avLst/>
          </a:prstGeom>
          <a:noFill/>
          <a:ln w="38100">
            <a:solidFill>
              <a:srgbClr val="0000FF"/>
            </a:solidFill>
            <a:round/>
            <a:headEnd/>
            <a:tailEnd/>
          </a:ln>
        </xdr:spPr>
      </xdr:sp>
      <xdr:sp macro="" textlink="">
        <xdr:nvSpPr>
          <xdr:cNvPr id="60" name="Line 1101">
            <a:extLst>
              <a:ext uri="{FF2B5EF4-FFF2-40B4-BE49-F238E27FC236}">
                <a16:creationId xmlns:a16="http://schemas.microsoft.com/office/drawing/2014/main" id="{00000000-0008-0000-0D00-00003C000000}"/>
              </a:ext>
            </a:extLst>
          </xdr:cNvPr>
          <xdr:cNvSpPr>
            <a:spLocks noChangeShapeType="1"/>
          </xdr:cNvSpPr>
        </xdr:nvSpPr>
        <xdr:spPr bwMode="auto">
          <a:xfrm flipV="1">
            <a:off x="2388" y="824"/>
            <a:ext cx="0" cy="142"/>
          </a:xfrm>
          <a:prstGeom prst="line">
            <a:avLst/>
          </a:prstGeom>
          <a:noFill/>
          <a:ln w="38100">
            <a:solidFill>
              <a:srgbClr val="0000FF"/>
            </a:solidFill>
            <a:round/>
            <a:headEnd/>
            <a:tailEnd/>
          </a:ln>
        </xdr:spPr>
      </xdr:sp>
      <xdr:sp macro="" textlink="">
        <xdr:nvSpPr>
          <xdr:cNvPr id="61" name="Line 1102">
            <a:extLst>
              <a:ext uri="{FF2B5EF4-FFF2-40B4-BE49-F238E27FC236}">
                <a16:creationId xmlns:a16="http://schemas.microsoft.com/office/drawing/2014/main" id="{00000000-0008-0000-0D00-00003D000000}"/>
              </a:ext>
            </a:extLst>
          </xdr:cNvPr>
          <xdr:cNvSpPr>
            <a:spLocks noChangeShapeType="1"/>
          </xdr:cNvSpPr>
        </xdr:nvSpPr>
        <xdr:spPr bwMode="auto">
          <a:xfrm flipV="1">
            <a:off x="2570" y="824"/>
            <a:ext cx="0" cy="142"/>
          </a:xfrm>
          <a:prstGeom prst="line">
            <a:avLst/>
          </a:prstGeom>
          <a:noFill/>
          <a:ln w="38100">
            <a:solidFill>
              <a:srgbClr val="0000FF"/>
            </a:solidFill>
            <a:round/>
            <a:headEnd/>
            <a:tailEnd/>
          </a:ln>
        </xdr:spPr>
      </xdr:sp>
      <xdr:sp macro="" textlink="">
        <xdr:nvSpPr>
          <xdr:cNvPr id="62" name="Line 1103">
            <a:extLst>
              <a:ext uri="{FF2B5EF4-FFF2-40B4-BE49-F238E27FC236}">
                <a16:creationId xmlns:a16="http://schemas.microsoft.com/office/drawing/2014/main" id="{00000000-0008-0000-0D00-00003E000000}"/>
              </a:ext>
            </a:extLst>
          </xdr:cNvPr>
          <xdr:cNvSpPr>
            <a:spLocks noChangeShapeType="1"/>
          </xdr:cNvSpPr>
        </xdr:nvSpPr>
        <xdr:spPr bwMode="auto">
          <a:xfrm flipV="1">
            <a:off x="2525" y="824"/>
            <a:ext cx="0" cy="142"/>
          </a:xfrm>
          <a:prstGeom prst="line">
            <a:avLst/>
          </a:prstGeom>
          <a:noFill/>
          <a:ln w="38100">
            <a:solidFill>
              <a:srgbClr val="0000FF"/>
            </a:solidFill>
            <a:round/>
            <a:headEnd/>
            <a:tailEnd/>
          </a:ln>
        </xdr:spPr>
      </xdr:sp>
      <xdr:sp macro="" textlink="">
        <xdr:nvSpPr>
          <xdr:cNvPr id="63" name="Rectangle 1065">
            <a:extLst>
              <a:ext uri="{FF2B5EF4-FFF2-40B4-BE49-F238E27FC236}">
                <a16:creationId xmlns:a16="http://schemas.microsoft.com/office/drawing/2014/main" id="{00000000-0008-0000-0D00-00003F000000}"/>
              </a:ext>
            </a:extLst>
          </xdr:cNvPr>
          <xdr:cNvSpPr>
            <a:spLocks noChangeArrowheads="1"/>
          </xdr:cNvSpPr>
        </xdr:nvSpPr>
        <xdr:spPr bwMode="auto">
          <a:xfrm>
            <a:off x="2322" y="963"/>
            <a:ext cx="265" cy="8"/>
          </a:xfrm>
          <a:prstGeom prst="rect">
            <a:avLst/>
          </a:prstGeom>
          <a:solidFill>
            <a:schemeClr val="bg1">
              <a:lumMod val="50000"/>
            </a:schemeClr>
          </a:solidFill>
          <a:ln w="9525">
            <a:solidFill>
              <a:srgbClr val="000000"/>
            </a:solidFill>
            <a:miter lim="800000"/>
            <a:headEnd/>
            <a:tailEnd/>
          </a:ln>
        </xdr:spPr>
      </xdr:sp>
    </xdr:grpSp>
    <xdr:clientData/>
  </xdr:twoCellAnchor>
  <xdr:twoCellAnchor>
    <xdr:from>
      <xdr:col>37</xdr:col>
      <xdr:colOff>330200</xdr:colOff>
      <xdr:row>31</xdr:row>
      <xdr:rowOff>139700</xdr:rowOff>
    </xdr:from>
    <xdr:to>
      <xdr:col>41</xdr:col>
      <xdr:colOff>63500</xdr:colOff>
      <xdr:row>34</xdr:row>
      <xdr:rowOff>203200</xdr:rowOff>
    </xdr:to>
    <xdr:sp macro="" textlink="">
      <xdr:nvSpPr>
        <xdr:cNvPr id="64" name="AutoShape 1525">
          <a:extLst>
            <a:ext uri="{FF2B5EF4-FFF2-40B4-BE49-F238E27FC236}">
              <a16:creationId xmlns:a16="http://schemas.microsoft.com/office/drawing/2014/main" id="{00000000-0008-0000-0D00-000040000000}"/>
            </a:ext>
          </a:extLst>
        </xdr:cNvPr>
        <xdr:cNvSpPr>
          <a:spLocks noChangeArrowheads="1"/>
        </xdr:cNvSpPr>
      </xdr:nvSpPr>
      <xdr:spPr bwMode="auto">
        <a:xfrm>
          <a:off x="24358600" y="8661400"/>
          <a:ext cx="2743200" cy="749300"/>
        </a:xfrm>
        <a:prstGeom prst="homePlate">
          <a:avLst>
            <a:gd name="adj" fmla="val 72917"/>
          </a:avLst>
        </a:prstGeom>
        <a:solidFill>
          <a:srgbClr val="FF6600"/>
        </a:solidFill>
        <a:ln w="9525">
          <a:solidFill>
            <a:srgbClr val="000000"/>
          </a:solidFill>
          <a:miter lim="800000"/>
          <a:headEnd/>
          <a:tailEnd/>
        </a:ln>
      </xdr:spPr>
      <xdr:txBody>
        <a:bodyPr vertOverflow="clip" wrap="square" lIns="27432" tIns="18288" rIns="27432" bIns="18288" anchor="ctr" upright="1"/>
        <a:lstStyle/>
        <a:p>
          <a:pPr algn="ctr" rtl="0"/>
          <a:r>
            <a:rPr lang="en-US" sz="1400" b="1" i="0">
              <a:effectLst/>
              <a:latin typeface="+mn-lt"/>
              <a:ea typeface="+mn-ea"/>
              <a:cs typeface="+mn-cs"/>
            </a:rPr>
            <a:t>Waste stream 2 to Neutralisation</a:t>
          </a:r>
          <a:r>
            <a:rPr lang="en-US" sz="1400" b="1" i="0" baseline="0">
              <a:effectLst/>
              <a:latin typeface="+mn-lt"/>
              <a:ea typeface="+mn-ea"/>
              <a:cs typeface="+mn-cs"/>
            </a:rPr>
            <a:t> tank</a:t>
          </a:r>
          <a:endParaRPr lang="nl-NL" sz="1400">
            <a:effectLst/>
          </a:endParaRPr>
        </a:p>
      </xdr:txBody>
    </xdr:sp>
    <xdr:clientData/>
  </xdr:twoCellAnchor>
  <xdr:twoCellAnchor>
    <xdr:from>
      <xdr:col>29</xdr:col>
      <xdr:colOff>57268</xdr:colOff>
      <xdr:row>18</xdr:row>
      <xdr:rowOff>66296</xdr:rowOff>
    </xdr:from>
    <xdr:to>
      <xdr:col>37</xdr:col>
      <xdr:colOff>313808</xdr:colOff>
      <xdr:row>34</xdr:row>
      <xdr:rowOff>20576</xdr:rowOff>
    </xdr:to>
    <xdr:cxnSp macro="">
      <xdr:nvCxnSpPr>
        <xdr:cNvPr id="65" name="Shape 166">
          <a:extLst>
            <a:ext uri="{FF2B5EF4-FFF2-40B4-BE49-F238E27FC236}">
              <a16:creationId xmlns:a16="http://schemas.microsoft.com/office/drawing/2014/main" id="{00000000-0008-0000-0D00-000041000000}"/>
            </a:ext>
          </a:extLst>
        </xdr:cNvPr>
        <xdr:cNvCxnSpPr/>
      </xdr:nvCxnSpPr>
      <xdr:spPr>
        <a:xfrm>
          <a:off x="19221568" y="5108196"/>
          <a:ext cx="5120640" cy="4119880"/>
        </a:xfrm>
        <a:prstGeom prst="bentConnector3">
          <a:avLst>
            <a:gd name="adj1" fmla="val 502"/>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355600</xdr:colOff>
      <xdr:row>14</xdr:row>
      <xdr:rowOff>12701</xdr:rowOff>
    </xdr:from>
    <xdr:to>
      <xdr:col>39</xdr:col>
      <xdr:colOff>12700</xdr:colOff>
      <xdr:row>14</xdr:row>
      <xdr:rowOff>25400</xdr:rowOff>
    </xdr:to>
    <xdr:cxnSp macro="">
      <xdr:nvCxnSpPr>
        <xdr:cNvPr id="66" name="Shape 166">
          <a:extLst>
            <a:ext uri="{FF2B5EF4-FFF2-40B4-BE49-F238E27FC236}">
              <a16:creationId xmlns:a16="http://schemas.microsoft.com/office/drawing/2014/main" id="{00000000-0008-0000-0D00-000042000000}"/>
            </a:ext>
          </a:extLst>
        </xdr:cNvPr>
        <xdr:cNvCxnSpPr/>
      </xdr:nvCxnSpPr>
      <xdr:spPr>
        <a:xfrm>
          <a:off x="20650200" y="4089401"/>
          <a:ext cx="4572000" cy="12699"/>
        </a:xfrm>
        <a:prstGeom prst="bentConnector3">
          <a:avLst>
            <a:gd name="adj1" fmla="val 0"/>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539750</xdr:colOff>
      <xdr:row>5</xdr:row>
      <xdr:rowOff>69849</xdr:rowOff>
    </xdr:from>
    <xdr:to>
      <xdr:col>38</xdr:col>
      <xdr:colOff>233500</xdr:colOff>
      <xdr:row>7</xdr:row>
      <xdr:rowOff>43599</xdr:rowOff>
    </xdr:to>
    <xdr:sp macro="" textlink="">
      <xdr:nvSpPr>
        <xdr:cNvPr id="67" name="AutoShape 1525">
          <a:extLst>
            <a:ext uri="{FF2B5EF4-FFF2-40B4-BE49-F238E27FC236}">
              <a16:creationId xmlns:a16="http://schemas.microsoft.com/office/drawing/2014/main" id="{00000000-0008-0000-0D00-000043000000}"/>
            </a:ext>
          </a:extLst>
        </xdr:cNvPr>
        <xdr:cNvSpPr>
          <a:spLocks noChangeArrowheads="1"/>
        </xdr:cNvSpPr>
      </xdr:nvSpPr>
      <xdr:spPr bwMode="auto">
        <a:xfrm rot="10800000">
          <a:off x="23272750" y="1987549"/>
          <a:ext cx="1459050" cy="430950"/>
        </a:xfrm>
        <a:prstGeom prst="homePlate">
          <a:avLst>
            <a:gd name="adj" fmla="val 72917"/>
          </a:avLst>
        </a:prstGeom>
        <a:solidFill>
          <a:srgbClr val="00B050"/>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sz="1200" b="1" i="0" strike="noStrike">
              <a:solidFill>
                <a:srgbClr val="000000"/>
              </a:solidFill>
              <a:latin typeface="Arial"/>
              <a:cs typeface="Arial"/>
            </a:rPr>
            <a:t>RO cleaning</a:t>
          </a:r>
        </a:p>
      </xdr:txBody>
    </xdr:sp>
    <xdr:clientData/>
  </xdr:twoCellAnchor>
  <xdr:twoCellAnchor>
    <xdr:from>
      <xdr:col>38</xdr:col>
      <xdr:colOff>246201</xdr:colOff>
      <xdr:row>6</xdr:row>
      <xdr:rowOff>106135</xdr:rowOff>
    </xdr:from>
    <xdr:to>
      <xdr:col>40</xdr:col>
      <xdr:colOff>599261</xdr:colOff>
      <xdr:row>14</xdr:row>
      <xdr:rowOff>4535</xdr:rowOff>
    </xdr:to>
    <xdr:cxnSp macro="">
      <xdr:nvCxnSpPr>
        <xdr:cNvPr id="68" name="Shape 166">
          <a:extLst>
            <a:ext uri="{FF2B5EF4-FFF2-40B4-BE49-F238E27FC236}">
              <a16:creationId xmlns:a16="http://schemas.microsoft.com/office/drawing/2014/main" id="{00000000-0008-0000-0D00-000044000000}"/>
            </a:ext>
          </a:extLst>
        </xdr:cNvPr>
        <xdr:cNvCxnSpPr/>
      </xdr:nvCxnSpPr>
      <xdr:spPr>
        <a:xfrm rot="16200000" flipV="1">
          <a:off x="24927381" y="2069555"/>
          <a:ext cx="1828800" cy="2194560"/>
        </a:xfrm>
        <a:prstGeom prst="bentConnector2">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596899</xdr:colOff>
      <xdr:row>10</xdr:row>
      <xdr:rowOff>50800</xdr:rowOff>
    </xdr:from>
    <xdr:to>
      <xdr:col>44</xdr:col>
      <xdr:colOff>406399</xdr:colOff>
      <xdr:row>17</xdr:row>
      <xdr:rowOff>279399</xdr:rowOff>
    </xdr:to>
    <xdr:grpSp>
      <xdr:nvGrpSpPr>
        <xdr:cNvPr id="69" name="Group 68">
          <a:extLst>
            <a:ext uri="{FF2B5EF4-FFF2-40B4-BE49-F238E27FC236}">
              <a16:creationId xmlns:a16="http://schemas.microsoft.com/office/drawing/2014/main" id="{00000000-0008-0000-0D00-000045000000}"/>
            </a:ext>
          </a:extLst>
        </xdr:cNvPr>
        <xdr:cNvGrpSpPr/>
      </xdr:nvGrpSpPr>
      <xdr:grpSpPr>
        <a:xfrm>
          <a:off x="26845078" y="3234871"/>
          <a:ext cx="2326821" cy="1983921"/>
          <a:chOff x="41950052" y="11901425"/>
          <a:chExt cx="3447877" cy="2384163"/>
        </a:xfrm>
      </xdr:grpSpPr>
      <xdr:sp macro="" textlink="">
        <xdr:nvSpPr>
          <xdr:cNvPr id="70" name="Can 69">
            <a:extLst>
              <a:ext uri="{FF2B5EF4-FFF2-40B4-BE49-F238E27FC236}">
                <a16:creationId xmlns:a16="http://schemas.microsoft.com/office/drawing/2014/main" id="{00000000-0008-0000-0D00-000046000000}"/>
              </a:ext>
            </a:extLst>
          </xdr:cNvPr>
          <xdr:cNvSpPr/>
        </xdr:nvSpPr>
        <xdr:spPr>
          <a:xfrm>
            <a:off x="42664796" y="11901425"/>
            <a:ext cx="1798672" cy="1848923"/>
          </a:xfrm>
          <a:prstGeom prst="can">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AU" sz="1800"/>
          </a:p>
        </xdr:txBody>
      </xdr:sp>
      <xdr:sp macro="" textlink="">
        <xdr:nvSpPr>
          <xdr:cNvPr id="71" name="TextBox 124">
            <a:extLst>
              <a:ext uri="{FF2B5EF4-FFF2-40B4-BE49-F238E27FC236}">
                <a16:creationId xmlns:a16="http://schemas.microsoft.com/office/drawing/2014/main" id="{00000000-0008-0000-0D00-000047000000}"/>
              </a:ext>
            </a:extLst>
          </xdr:cNvPr>
          <xdr:cNvSpPr txBox="1"/>
        </xdr:nvSpPr>
        <xdr:spPr>
          <a:xfrm>
            <a:off x="41950052" y="13812643"/>
            <a:ext cx="3447877" cy="472945"/>
          </a:xfrm>
          <a:prstGeom prst="rect">
            <a:avLst/>
          </a:prstGeom>
          <a:no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1800" b="1">
                <a:latin typeface="Arial Narrow" pitchFamily="34" charset="0"/>
              </a:rPr>
              <a:t>Product water Tank</a:t>
            </a:r>
            <a:endParaRPr lang="en-AU" sz="1800" b="1">
              <a:latin typeface="Arial Narrow" pitchFamily="34" charset="0"/>
            </a:endParaRPr>
          </a:p>
        </xdr:txBody>
      </xdr:sp>
    </xdr:grpSp>
    <xdr:clientData/>
  </xdr:twoCellAnchor>
  <xdr:twoCellAnchor>
    <xdr:from>
      <xdr:col>4</xdr:col>
      <xdr:colOff>31750</xdr:colOff>
      <xdr:row>14</xdr:row>
      <xdr:rowOff>111125</xdr:rowOff>
    </xdr:from>
    <xdr:to>
      <xdr:col>4</xdr:col>
      <xdr:colOff>671830</xdr:colOff>
      <xdr:row>14</xdr:row>
      <xdr:rowOff>114300</xdr:rowOff>
    </xdr:to>
    <xdr:cxnSp macro="">
      <xdr:nvCxnSpPr>
        <xdr:cNvPr id="72" name="Shape 166">
          <a:extLst>
            <a:ext uri="{FF2B5EF4-FFF2-40B4-BE49-F238E27FC236}">
              <a16:creationId xmlns:a16="http://schemas.microsoft.com/office/drawing/2014/main" id="{00000000-0008-0000-0D00-000048000000}"/>
            </a:ext>
          </a:extLst>
        </xdr:cNvPr>
        <xdr:cNvCxnSpPr/>
      </xdr:nvCxnSpPr>
      <xdr:spPr>
        <a:xfrm>
          <a:off x="2927350" y="4180205"/>
          <a:ext cx="640080" cy="3175"/>
        </a:xfrm>
        <a:prstGeom prst="bentConnector3">
          <a:avLst>
            <a:gd name="adj1" fmla="val 50000"/>
          </a:avLst>
        </a:prstGeom>
        <a:ln w="254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406400</xdr:colOff>
      <xdr:row>14</xdr:row>
      <xdr:rowOff>12700</xdr:rowOff>
    </xdr:from>
    <xdr:to>
      <xdr:col>28</xdr:col>
      <xdr:colOff>558800</xdr:colOff>
      <xdr:row>14</xdr:row>
      <xdr:rowOff>25400</xdr:rowOff>
    </xdr:to>
    <xdr:cxnSp macro="">
      <xdr:nvCxnSpPr>
        <xdr:cNvPr id="73" name="Shape 166">
          <a:extLst>
            <a:ext uri="{FF2B5EF4-FFF2-40B4-BE49-F238E27FC236}">
              <a16:creationId xmlns:a16="http://schemas.microsoft.com/office/drawing/2014/main" id="{00000000-0008-0000-0D00-000049000000}"/>
            </a:ext>
          </a:extLst>
        </xdr:cNvPr>
        <xdr:cNvCxnSpPr/>
      </xdr:nvCxnSpPr>
      <xdr:spPr>
        <a:xfrm>
          <a:off x="17368520" y="4081780"/>
          <a:ext cx="1676400" cy="12700"/>
        </a:xfrm>
        <a:prstGeom prst="bentConnector3">
          <a:avLst>
            <a:gd name="adj1" fmla="val -859"/>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596903</xdr:colOff>
      <xdr:row>26</xdr:row>
      <xdr:rowOff>104143</xdr:rowOff>
    </xdr:from>
    <xdr:to>
      <xdr:col>35</xdr:col>
      <xdr:colOff>596903</xdr:colOff>
      <xdr:row>34</xdr:row>
      <xdr:rowOff>12703</xdr:rowOff>
    </xdr:to>
    <xdr:cxnSp macro="">
      <xdr:nvCxnSpPr>
        <xdr:cNvPr id="74" name="Shape 166">
          <a:extLst>
            <a:ext uri="{FF2B5EF4-FFF2-40B4-BE49-F238E27FC236}">
              <a16:creationId xmlns:a16="http://schemas.microsoft.com/office/drawing/2014/main" id="{00000000-0008-0000-0D00-00004A000000}"/>
            </a:ext>
          </a:extLst>
        </xdr:cNvPr>
        <xdr:cNvCxnSpPr/>
      </xdr:nvCxnSpPr>
      <xdr:spPr>
        <a:xfrm rot="16200000" flipH="1">
          <a:off x="22466303" y="8364223"/>
          <a:ext cx="1737360" cy="0"/>
        </a:xfrm>
        <a:prstGeom prst="bentConnector3">
          <a:avLst>
            <a:gd name="adj1" fmla="val 237"/>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563880</xdr:colOff>
      <xdr:row>6</xdr:row>
      <xdr:rowOff>64405</xdr:rowOff>
    </xdr:from>
    <xdr:to>
      <xdr:col>35</xdr:col>
      <xdr:colOff>533400</xdr:colOff>
      <xdr:row>9</xdr:row>
      <xdr:rowOff>18685</xdr:rowOff>
    </xdr:to>
    <xdr:cxnSp macro="">
      <xdr:nvCxnSpPr>
        <xdr:cNvPr id="75" name="Shape 166">
          <a:extLst>
            <a:ext uri="{FF2B5EF4-FFF2-40B4-BE49-F238E27FC236}">
              <a16:creationId xmlns:a16="http://schemas.microsoft.com/office/drawing/2014/main" id="{00000000-0008-0000-0D00-00004B000000}"/>
            </a:ext>
          </a:extLst>
        </xdr:cNvPr>
        <xdr:cNvCxnSpPr/>
      </xdr:nvCxnSpPr>
      <xdr:spPr>
        <a:xfrm rot="10800000" flipV="1">
          <a:off x="20248880" y="2210705"/>
          <a:ext cx="3017520" cy="640080"/>
        </a:xfrm>
        <a:prstGeom prst="bentConnector2">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xdr:col>
      <xdr:colOff>660400</xdr:colOff>
      <xdr:row>11</xdr:row>
      <xdr:rowOff>139700</xdr:rowOff>
    </xdr:from>
    <xdr:to>
      <xdr:col>6</xdr:col>
      <xdr:colOff>127000</xdr:colOff>
      <xdr:row>17</xdr:row>
      <xdr:rowOff>139700</xdr:rowOff>
    </xdr:to>
    <xdr:pic>
      <xdr:nvPicPr>
        <xdr:cNvPr id="76" name="Picture 75">
          <a:extLst>
            <a:ext uri="{FF2B5EF4-FFF2-40B4-BE49-F238E27FC236}">
              <a16:creationId xmlns:a16="http://schemas.microsoft.com/office/drawing/2014/main" id="{00000000-0008-0000-0D00-00004C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8634" t="36490" r="2078" b="27055"/>
        <a:stretch/>
      </xdr:blipFill>
      <xdr:spPr bwMode="auto">
        <a:xfrm>
          <a:off x="3556000" y="3522980"/>
          <a:ext cx="1013460" cy="1371600"/>
        </a:xfrm>
        <a:prstGeom prst="rect">
          <a:avLst/>
        </a:prstGeom>
        <a:noFill/>
        <a:ln>
          <a:noFill/>
        </a:ln>
        <a:extLst>
          <a:ext uri="{53640926-AAD7-44D8-BBD7-CCE9431645EC}">
            <a14:shadowObscured xmlns:a14="http://schemas.microsoft.com/office/drawing/2010/main"/>
          </a:ext>
        </a:extLst>
      </xdr:spPr>
    </xdr:pic>
    <xdr:clientData/>
  </xdr:twoCellAnchor>
  <xdr:twoCellAnchor>
    <xdr:from>
      <xdr:col>4</xdr:col>
      <xdr:colOff>508000</xdr:colOff>
      <xdr:row>9</xdr:row>
      <xdr:rowOff>139708</xdr:rowOff>
    </xdr:from>
    <xdr:to>
      <xdr:col>7</xdr:col>
      <xdr:colOff>177800</xdr:colOff>
      <xdr:row>11</xdr:row>
      <xdr:rowOff>101609</xdr:rowOff>
    </xdr:to>
    <xdr:sp macro="" textlink="">
      <xdr:nvSpPr>
        <xdr:cNvPr id="77" name="Text Box 1096">
          <a:extLst>
            <a:ext uri="{FF2B5EF4-FFF2-40B4-BE49-F238E27FC236}">
              <a16:creationId xmlns:a16="http://schemas.microsoft.com/office/drawing/2014/main" id="{00000000-0008-0000-0D00-00004D000000}"/>
            </a:ext>
          </a:extLst>
        </xdr:cNvPr>
        <xdr:cNvSpPr txBox="1">
          <a:spLocks noChangeArrowheads="1"/>
        </xdr:cNvSpPr>
      </xdr:nvSpPr>
      <xdr:spPr bwMode="auto">
        <a:xfrm rot="5400000">
          <a:off x="4084319" y="2286009"/>
          <a:ext cx="518161" cy="1879600"/>
        </a:xfrm>
        <a:prstGeom prst="rect">
          <a:avLst/>
        </a:prstGeom>
        <a:noFill/>
        <a:ln w="9525">
          <a:noFill/>
          <a:miter lim="800000"/>
          <a:headEnd/>
          <a:tailEnd/>
        </a:ln>
      </xdr:spPr>
      <xdr:txBody>
        <a:bodyPr wrap="square" lIns="18288" tIns="18288" rIns="18288" bIns="0" anchor="t" upright="1">
          <a:noAutofit/>
        </a:bodyPr>
        <a:lstStyle/>
        <a:p>
          <a:pPr algn="ctr" rtl="0">
            <a:defRPr sz="1000"/>
          </a:pPr>
          <a:r>
            <a:rPr lang="en-US" sz="1800" b="1" i="0" strike="noStrike" baseline="0">
              <a:solidFill>
                <a:srgbClr val="000000"/>
              </a:solidFill>
              <a:latin typeface="Arial Narrow" pitchFamily="34" charset="0"/>
            </a:rPr>
            <a:t>Pre-filter</a:t>
          </a:r>
          <a:endParaRPr lang="en-US" sz="1800" b="1" i="0" strike="noStrike">
            <a:solidFill>
              <a:srgbClr val="000000"/>
            </a:solidFill>
            <a:latin typeface="Arial Narrow" pitchFamily="34" charset="0"/>
          </a:endParaRPr>
        </a:p>
      </xdr:txBody>
    </xdr:sp>
    <xdr:clientData/>
  </xdr:twoCellAnchor>
  <xdr:twoCellAnchor editAs="oneCell">
    <xdr:from>
      <xdr:col>8</xdr:col>
      <xdr:colOff>63500</xdr:colOff>
      <xdr:row>11</xdr:row>
      <xdr:rowOff>38100</xdr:rowOff>
    </xdr:from>
    <xdr:to>
      <xdr:col>11</xdr:col>
      <xdr:colOff>468160</xdr:colOff>
      <xdr:row>17</xdr:row>
      <xdr:rowOff>12700</xdr:rowOff>
    </xdr:to>
    <xdr:pic>
      <xdr:nvPicPr>
        <xdr:cNvPr id="78" name="Picture 77" descr="Image result for actiflo&quot;">
          <a:extLst>
            <a:ext uri="{FF2B5EF4-FFF2-40B4-BE49-F238E27FC236}">
              <a16:creationId xmlns:a16="http://schemas.microsoft.com/office/drawing/2014/main" id="{00000000-0008-0000-0D00-00004E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5882"/>
        <a:stretch/>
      </xdr:blipFill>
      <xdr:spPr bwMode="auto">
        <a:xfrm>
          <a:off x="5877560" y="3421380"/>
          <a:ext cx="2322360" cy="1346200"/>
        </a:xfrm>
        <a:prstGeom prst="rect">
          <a:avLst/>
        </a:prstGeom>
        <a:noFill/>
        <a:effectLst>
          <a:glow rad="50800">
            <a:schemeClr val="tx1"/>
          </a:glow>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469900</xdr:colOff>
      <xdr:row>9</xdr:row>
      <xdr:rowOff>139700</xdr:rowOff>
    </xdr:from>
    <xdr:to>
      <xdr:col>16</xdr:col>
      <xdr:colOff>101600</xdr:colOff>
      <xdr:row>18</xdr:row>
      <xdr:rowOff>63500</xdr:rowOff>
    </xdr:to>
    <xdr:pic>
      <xdr:nvPicPr>
        <xdr:cNvPr id="79" name="Picture 78" descr="Two-stage Moving Bed Biofilm Reactor">
          <a:extLst>
            <a:ext uri="{FF2B5EF4-FFF2-40B4-BE49-F238E27FC236}">
              <a16:creationId xmlns:a16="http://schemas.microsoft.com/office/drawing/2014/main" id="{00000000-0008-0000-0D00-00004F000000}"/>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32687" t="21634" r="53641" b="41707"/>
        <a:stretch/>
      </xdr:blipFill>
      <xdr:spPr bwMode="auto">
        <a:xfrm>
          <a:off x="9392920" y="2966720"/>
          <a:ext cx="1658620" cy="213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12700</xdr:colOff>
      <xdr:row>14</xdr:row>
      <xdr:rowOff>56318</xdr:rowOff>
    </xdr:from>
    <xdr:to>
      <xdr:col>13</xdr:col>
      <xdr:colOff>436880</xdr:colOff>
      <xdr:row>14</xdr:row>
      <xdr:rowOff>63500</xdr:rowOff>
    </xdr:to>
    <xdr:cxnSp macro="">
      <xdr:nvCxnSpPr>
        <xdr:cNvPr id="80" name="Shape 166">
          <a:extLst>
            <a:ext uri="{FF2B5EF4-FFF2-40B4-BE49-F238E27FC236}">
              <a16:creationId xmlns:a16="http://schemas.microsoft.com/office/drawing/2014/main" id="{00000000-0008-0000-0D00-000050000000}"/>
            </a:ext>
          </a:extLst>
        </xdr:cNvPr>
        <xdr:cNvCxnSpPr/>
      </xdr:nvCxnSpPr>
      <xdr:spPr>
        <a:xfrm flipV="1">
          <a:off x="8265160" y="4125398"/>
          <a:ext cx="1094740" cy="7182"/>
        </a:xfrm>
        <a:prstGeom prst="bentConnector3">
          <a:avLst>
            <a:gd name="adj1" fmla="val -3956"/>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266700</xdr:colOff>
      <xdr:row>14</xdr:row>
      <xdr:rowOff>0</xdr:rowOff>
    </xdr:from>
    <xdr:to>
      <xdr:col>17</xdr:col>
      <xdr:colOff>571500</xdr:colOff>
      <xdr:row>14</xdr:row>
      <xdr:rowOff>7182</xdr:rowOff>
    </xdr:to>
    <xdr:cxnSp macro="">
      <xdr:nvCxnSpPr>
        <xdr:cNvPr id="81" name="Shape 166">
          <a:extLst>
            <a:ext uri="{FF2B5EF4-FFF2-40B4-BE49-F238E27FC236}">
              <a16:creationId xmlns:a16="http://schemas.microsoft.com/office/drawing/2014/main" id="{00000000-0008-0000-0D00-000051000000}"/>
            </a:ext>
          </a:extLst>
        </xdr:cNvPr>
        <xdr:cNvCxnSpPr/>
      </xdr:nvCxnSpPr>
      <xdr:spPr>
        <a:xfrm flipV="1">
          <a:off x="11216640" y="4069080"/>
          <a:ext cx="1051560" cy="7182"/>
        </a:xfrm>
        <a:prstGeom prst="bentConnector3">
          <a:avLst>
            <a:gd name="adj1" fmla="val -3956"/>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18</xdr:col>
      <xdr:colOff>5080</xdr:colOff>
      <xdr:row>10</xdr:row>
      <xdr:rowOff>208280</xdr:rowOff>
    </xdr:from>
    <xdr:to>
      <xdr:col>21</xdr:col>
      <xdr:colOff>557546</xdr:colOff>
      <xdr:row>16</xdr:row>
      <xdr:rowOff>190500</xdr:rowOff>
    </xdr:to>
    <xdr:pic>
      <xdr:nvPicPr>
        <xdr:cNvPr id="82" name="Picture 81" descr="Image result for actiflo&quot;">
          <a:extLst>
            <a:ext uri="{FF2B5EF4-FFF2-40B4-BE49-F238E27FC236}">
              <a16:creationId xmlns:a16="http://schemas.microsoft.com/office/drawing/2014/main" id="{00000000-0008-0000-0D00-000052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5882"/>
        <a:stretch/>
      </xdr:blipFill>
      <xdr:spPr bwMode="auto">
        <a:xfrm>
          <a:off x="12311380" y="3302000"/>
          <a:ext cx="2381266" cy="1414780"/>
        </a:xfrm>
        <a:prstGeom prst="rect">
          <a:avLst/>
        </a:prstGeom>
        <a:noFill/>
        <a:effectLst>
          <a:glow rad="50800">
            <a:schemeClr val="tx1"/>
          </a:glow>
        </a:effectLst>
        <a:extLst>
          <a:ext uri="{909E8E84-426E-40DD-AFC4-6F175D3DCCD1}">
            <a14:hiddenFill xmlns:a14="http://schemas.microsoft.com/office/drawing/2010/main">
              <a:solidFill>
                <a:srgbClr val="FFFFFF"/>
              </a:solidFill>
            </a14:hiddenFill>
          </a:ext>
        </a:extLst>
      </xdr:spPr>
    </xdr:pic>
    <xdr:clientData/>
  </xdr:twoCellAnchor>
  <xdr:twoCellAnchor>
    <xdr:from>
      <xdr:col>22</xdr:col>
      <xdr:colOff>43180</xdr:colOff>
      <xdr:row>14</xdr:row>
      <xdr:rowOff>15240</xdr:rowOff>
    </xdr:from>
    <xdr:to>
      <xdr:col>24</xdr:col>
      <xdr:colOff>58420</xdr:colOff>
      <xdr:row>14</xdr:row>
      <xdr:rowOff>22422</xdr:rowOff>
    </xdr:to>
    <xdr:cxnSp macro="">
      <xdr:nvCxnSpPr>
        <xdr:cNvPr id="83" name="Shape 166">
          <a:extLst>
            <a:ext uri="{FF2B5EF4-FFF2-40B4-BE49-F238E27FC236}">
              <a16:creationId xmlns:a16="http://schemas.microsoft.com/office/drawing/2014/main" id="{00000000-0008-0000-0D00-000053000000}"/>
            </a:ext>
          </a:extLst>
        </xdr:cNvPr>
        <xdr:cNvCxnSpPr/>
      </xdr:nvCxnSpPr>
      <xdr:spPr>
        <a:xfrm flipV="1">
          <a:off x="14787880" y="4084320"/>
          <a:ext cx="1013460" cy="7182"/>
        </a:xfrm>
        <a:prstGeom prst="bentConnector3">
          <a:avLst>
            <a:gd name="adj1" fmla="val -3956"/>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457200</xdr:colOff>
      <xdr:row>18</xdr:row>
      <xdr:rowOff>38100</xdr:rowOff>
    </xdr:from>
    <xdr:to>
      <xdr:col>33</xdr:col>
      <xdr:colOff>548640</xdr:colOff>
      <xdr:row>24</xdr:row>
      <xdr:rowOff>63500</xdr:rowOff>
    </xdr:to>
    <xdr:cxnSp macro="">
      <xdr:nvCxnSpPr>
        <xdr:cNvPr id="84" name="Shape 166">
          <a:extLst>
            <a:ext uri="{FF2B5EF4-FFF2-40B4-BE49-F238E27FC236}">
              <a16:creationId xmlns:a16="http://schemas.microsoft.com/office/drawing/2014/main" id="{00000000-0008-0000-0D00-000054000000}"/>
            </a:ext>
          </a:extLst>
        </xdr:cNvPr>
        <xdr:cNvCxnSpPr/>
      </xdr:nvCxnSpPr>
      <xdr:spPr>
        <a:xfrm>
          <a:off x="20231100" y="5080000"/>
          <a:ext cx="1920240" cy="1828800"/>
        </a:xfrm>
        <a:prstGeom prst="bentConnector3">
          <a:avLst>
            <a:gd name="adj1" fmla="val -2843"/>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431800</xdr:colOff>
      <xdr:row>18</xdr:row>
      <xdr:rowOff>139698</xdr:rowOff>
    </xdr:from>
    <xdr:to>
      <xdr:col>14</xdr:col>
      <xdr:colOff>431801</xdr:colOff>
      <xdr:row>28</xdr:row>
      <xdr:rowOff>63504</xdr:rowOff>
    </xdr:to>
    <xdr:cxnSp macro="">
      <xdr:nvCxnSpPr>
        <xdr:cNvPr id="85" name="Shape 166">
          <a:extLst>
            <a:ext uri="{FF2B5EF4-FFF2-40B4-BE49-F238E27FC236}">
              <a16:creationId xmlns:a16="http://schemas.microsoft.com/office/drawing/2014/main" id="{00000000-0008-0000-0D00-000055000000}"/>
            </a:ext>
          </a:extLst>
        </xdr:cNvPr>
        <xdr:cNvCxnSpPr/>
      </xdr:nvCxnSpPr>
      <xdr:spPr>
        <a:xfrm rot="5400000">
          <a:off x="8649968" y="6544310"/>
          <a:ext cx="2735586" cy="1"/>
        </a:xfrm>
        <a:prstGeom prst="bentConnector3">
          <a:avLst>
            <a:gd name="adj1" fmla="val 50000"/>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495300</xdr:colOff>
      <xdr:row>8</xdr:row>
      <xdr:rowOff>190510</xdr:rowOff>
    </xdr:from>
    <xdr:to>
      <xdr:col>11</xdr:col>
      <xdr:colOff>165100</xdr:colOff>
      <xdr:row>10</xdr:row>
      <xdr:rowOff>152411</xdr:rowOff>
    </xdr:to>
    <xdr:sp macro="" textlink="">
      <xdr:nvSpPr>
        <xdr:cNvPr id="86" name="Text Box 1096">
          <a:extLst>
            <a:ext uri="{FF2B5EF4-FFF2-40B4-BE49-F238E27FC236}">
              <a16:creationId xmlns:a16="http://schemas.microsoft.com/office/drawing/2014/main" id="{00000000-0008-0000-0D00-000056000000}"/>
            </a:ext>
          </a:extLst>
        </xdr:cNvPr>
        <xdr:cNvSpPr txBox="1">
          <a:spLocks noChangeArrowheads="1"/>
        </xdr:cNvSpPr>
      </xdr:nvSpPr>
      <xdr:spPr bwMode="auto">
        <a:xfrm rot="5400000">
          <a:off x="6830059" y="2268231"/>
          <a:ext cx="457201" cy="1498600"/>
        </a:xfrm>
        <a:prstGeom prst="rect">
          <a:avLst/>
        </a:prstGeom>
        <a:noFill/>
        <a:ln w="9525">
          <a:noFill/>
          <a:miter lim="800000"/>
          <a:headEnd/>
          <a:tailEnd/>
        </a:ln>
      </xdr:spPr>
      <xdr:txBody>
        <a:bodyPr wrap="square" lIns="18288" tIns="18288" rIns="18288" bIns="0" anchor="t" upright="1">
          <a:noAutofit/>
        </a:bodyPr>
        <a:lstStyle/>
        <a:p>
          <a:pPr algn="ctr" rtl="0">
            <a:defRPr sz="1000"/>
          </a:pPr>
          <a:r>
            <a:rPr lang="en-US" sz="1800" b="1" i="0" strike="noStrike" baseline="0">
              <a:solidFill>
                <a:srgbClr val="000000"/>
              </a:solidFill>
              <a:latin typeface="Arial Narrow" pitchFamily="34" charset="0"/>
            </a:rPr>
            <a:t>Actiflo 1</a:t>
          </a:r>
          <a:endParaRPr lang="en-US" sz="1800" b="1" i="0" strike="noStrike">
            <a:solidFill>
              <a:srgbClr val="000000"/>
            </a:solidFill>
            <a:latin typeface="Arial Narrow" pitchFamily="34" charset="0"/>
          </a:endParaRPr>
        </a:p>
      </xdr:txBody>
    </xdr:sp>
    <xdr:clientData/>
  </xdr:twoCellAnchor>
  <xdr:twoCellAnchor>
    <xdr:from>
      <xdr:col>13</xdr:col>
      <xdr:colOff>457202</xdr:colOff>
      <xdr:row>7</xdr:row>
      <xdr:rowOff>152411</xdr:rowOff>
    </xdr:from>
    <xdr:to>
      <xdr:col>16</xdr:col>
      <xdr:colOff>127002</xdr:colOff>
      <xdr:row>9</xdr:row>
      <xdr:rowOff>152412</xdr:rowOff>
    </xdr:to>
    <xdr:sp macro="" textlink="">
      <xdr:nvSpPr>
        <xdr:cNvPr id="87" name="Text Box 1096">
          <a:extLst>
            <a:ext uri="{FF2B5EF4-FFF2-40B4-BE49-F238E27FC236}">
              <a16:creationId xmlns:a16="http://schemas.microsoft.com/office/drawing/2014/main" id="{00000000-0008-0000-0D00-000057000000}"/>
            </a:ext>
          </a:extLst>
        </xdr:cNvPr>
        <xdr:cNvSpPr txBox="1">
          <a:spLocks noChangeArrowheads="1"/>
        </xdr:cNvSpPr>
      </xdr:nvSpPr>
      <xdr:spPr bwMode="auto">
        <a:xfrm rot="5400000">
          <a:off x="9999981" y="1902472"/>
          <a:ext cx="457201" cy="1696720"/>
        </a:xfrm>
        <a:prstGeom prst="rect">
          <a:avLst/>
        </a:prstGeom>
        <a:noFill/>
        <a:ln w="9525">
          <a:noFill/>
          <a:miter lim="800000"/>
          <a:headEnd/>
          <a:tailEnd/>
        </a:ln>
      </xdr:spPr>
      <xdr:txBody>
        <a:bodyPr wrap="square" lIns="18288" tIns="18288" rIns="18288" bIns="0" anchor="t" upright="1">
          <a:noAutofit/>
        </a:bodyPr>
        <a:lstStyle/>
        <a:p>
          <a:pPr algn="ctr" rtl="0">
            <a:defRPr sz="1000"/>
          </a:pPr>
          <a:r>
            <a:rPr lang="en-US" sz="1800" b="1" i="0" strike="noStrike" baseline="0">
              <a:solidFill>
                <a:srgbClr val="000000"/>
              </a:solidFill>
              <a:latin typeface="Arial Narrow" pitchFamily="34" charset="0"/>
            </a:rPr>
            <a:t>MBBR</a:t>
          </a:r>
          <a:endParaRPr lang="en-US" sz="1800" b="1" i="0" strike="noStrike">
            <a:solidFill>
              <a:srgbClr val="000000"/>
            </a:solidFill>
            <a:latin typeface="Arial Narrow" pitchFamily="34" charset="0"/>
          </a:endParaRPr>
        </a:p>
      </xdr:txBody>
    </xdr:sp>
    <xdr:clientData/>
  </xdr:twoCellAnchor>
  <xdr:twoCellAnchor>
    <xdr:from>
      <xdr:col>18</xdr:col>
      <xdr:colOff>508002</xdr:colOff>
      <xdr:row>9</xdr:row>
      <xdr:rowOff>10</xdr:rowOff>
    </xdr:from>
    <xdr:to>
      <xdr:col>21</xdr:col>
      <xdr:colOff>177802</xdr:colOff>
      <xdr:row>10</xdr:row>
      <xdr:rowOff>190511</xdr:rowOff>
    </xdr:to>
    <xdr:sp macro="" textlink="">
      <xdr:nvSpPr>
        <xdr:cNvPr id="88" name="Text Box 1096">
          <a:extLst>
            <a:ext uri="{FF2B5EF4-FFF2-40B4-BE49-F238E27FC236}">
              <a16:creationId xmlns:a16="http://schemas.microsoft.com/office/drawing/2014/main" id="{00000000-0008-0000-0D00-000058000000}"/>
            </a:ext>
          </a:extLst>
        </xdr:cNvPr>
        <xdr:cNvSpPr txBox="1">
          <a:spLocks noChangeArrowheads="1"/>
        </xdr:cNvSpPr>
      </xdr:nvSpPr>
      <xdr:spPr bwMode="auto">
        <a:xfrm rot="5400000">
          <a:off x="13335001" y="2306331"/>
          <a:ext cx="457201" cy="1498600"/>
        </a:xfrm>
        <a:prstGeom prst="rect">
          <a:avLst/>
        </a:prstGeom>
        <a:noFill/>
        <a:ln w="9525">
          <a:noFill/>
          <a:miter lim="800000"/>
          <a:headEnd/>
          <a:tailEnd/>
        </a:ln>
      </xdr:spPr>
      <xdr:txBody>
        <a:bodyPr wrap="square" lIns="18288" tIns="18288" rIns="18288" bIns="0" anchor="t" upright="1">
          <a:noAutofit/>
        </a:bodyPr>
        <a:lstStyle/>
        <a:p>
          <a:pPr algn="ctr" rtl="0">
            <a:defRPr sz="1000"/>
          </a:pPr>
          <a:r>
            <a:rPr lang="en-US" sz="1800" b="1" i="0" strike="noStrike" baseline="0">
              <a:solidFill>
                <a:srgbClr val="000000"/>
              </a:solidFill>
              <a:latin typeface="Arial Narrow" pitchFamily="34" charset="0"/>
            </a:rPr>
            <a:t>Actiflo 2</a:t>
          </a:r>
          <a:endParaRPr lang="en-US" sz="1800" b="1" i="0" strike="noStrike">
            <a:solidFill>
              <a:srgbClr val="000000"/>
            </a:solidFill>
            <a:latin typeface="Arial Narrow" pitchFamily="34" charset="0"/>
          </a:endParaRPr>
        </a:p>
      </xdr:txBody>
    </xdr:sp>
    <xdr:clientData/>
  </xdr:twoCellAnchor>
  <xdr:twoCellAnchor>
    <xdr:from>
      <xdr:col>5</xdr:col>
      <xdr:colOff>708026</xdr:colOff>
      <xdr:row>17</xdr:row>
      <xdr:rowOff>113256</xdr:rowOff>
    </xdr:from>
    <xdr:to>
      <xdr:col>14</xdr:col>
      <xdr:colOff>118746</xdr:colOff>
      <xdr:row>30</xdr:row>
      <xdr:rowOff>95476</xdr:rowOff>
    </xdr:to>
    <xdr:cxnSp macro="">
      <xdr:nvCxnSpPr>
        <xdr:cNvPr id="89" name="Shape 166">
          <a:extLst>
            <a:ext uri="{FF2B5EF4-FFF2-40B4-BE49-F238E27FC236}">
              <a16:creationId xmlns:a16="http://schemas.microsoft.com/office/drawing/2014/main" id="{00000000-0008-0000-0D00-000059000000}"/>
            </a:ext>
          </a:extLst>
        </xdr:cNvPr>
        <xdr:cNvCxnSpPr/>
      </xdr:nvCxnSpPr>
      <xdr:spPr>
        <a:xfrm rot="16200000" flipH="1">
          <a:off x="5299076" y="3980406"/>
          <a:ext cx="3512820" cy="5303520"/>
        </a:xfrm>
        <a:prstGeom prst="bentConnector2">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50800</xdr:colOff>
      <xdr:row>17</xdr:row>
      <xdr:rowOff>50799</xdr:rowOff>
    </xdr:from>
    <xdr:to>
      <xdr:col>18</xdr:col>
      <xdr:colOff>50801</xdr:colOff>
      <xdr:row>28</xdr:row>
      <xdr:rowOff>33019</xdr:rowOff>
    </xdr:to>
    <xdr:cxnSp macro="">
      <xdr:nvCxnSpPr>
        <xdr:cNvPr id="90" name="Shape 166">
          <a:extLst>
            <a:ext uri="{FF2B5EF4-FFF2-40B4-BE49-F238E27FC236}">
              <a16:creationId xmlns:a16="http://schemas.microsoft.com/office/drawing/2014/main" id="{00000000-0008-0000-0D00-00005A000000}"/>
            </a:ext>
          </a:extLst>
        </xdr:cNvPr>
        <xdr:cNvCxnSpPr/>
      </xdr:nvCxnSpPr>
      <xdr:spPr>
        <a:xfrm rot="5400000">
          <a:off x="10819131" y="6343648"/>
          <a:ext cx="3075940" cy="1"/>
        </a:xfrm>
        <a:prstGeom prst="bentConnector3">
          <a:avLst>
            <a:gd name="adj1" fmla="val 50000"/>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495320</xdr:colOff>
      <xdr:row>18</xdr:row>
      <xdr:rowOff>88902</xdr:rowOff>
    </xdr:from>
    <xdr:to>
      <xdr:col>36</xdr:col>
      <xdr:colOff>265916</xdr:colOff>
      <xdr:row>27</xdr:row>
      <xdr:rowOff>177803</xdr:rowOff>
    </xdr:to>
    <xdr:grpSp>
      <xdr:nvGrpSpPr>
        <xdr:cNvPr id="91" name="Group 1045">
          <a:extLst>
            <a:ext uri="{FF2B5EF4-FFF2-40B4-BE49-F238E27FC236}">
              <a16:creationId xmlns:a16="http://schemas.microsoft.com/office/drawing/2014/main" id="{00000000-0008-0000-0D00-00005B000000}"/>
            </a:ext>
          </a:extLst>
        </xdr:cNvPr>
        <xdr:cNvGrpSpPr>
          <a:grpSpLocks/>
        </xdr:cNvGrpSpPr>
      </xdr:nvGrpSpPr>
      <xdr:grpSpPr bwMode="auto">
        <a:xfrm rot="5400000">
          <a:off x="21461257" y="5861001"/>
          <a:ext cx="2715079" cy="1621167"/>
          <a:chOff x="2321" y="811"/>
          <a:chExt cx="306" cy="160"/>
        </a:xfrm>
      </xdr:grpSpPr>
      <xdr:sp macro="" textlink="">
        <xdr:nvSpPr>
          <xdr:cNvPr id="92" name="Rectangle 1047">
            <a:extLst>
              <a:ext uri="{FF2B5EF4-FFF2-40B4-BE49-F238E27FC236}">
                <a16:creationId xmlns:a16="http://schemas.microsoft.com/office/drawing/2014/main" id="{00000000-0008-0000-0D00-00005C000000}"/>
              </a:ext>
            </a:extLst>
          </xdr:cNvPr>
          <xdr:cNvSpPr>
            <a:spLocks noChangeAspect="1" noChangeArrowheads="1"/>
          </xdr:cNvSpPr>
        </xdr:nvSpPr>
        <xdr:spPr bwMode="auto">
          <a:xfrm rot="16200000">
            <a:off x="2280" y="883"/>
            <a:ext cx="126" cy="27"/>
          </a:xfrm>
          <a:prstGeom prst="rect">
            <a:avLst/>
          </a:prstGeom>
          <a:gradFill rotWithShape="0">
            <a:gsLst>
              <a:gs pos="0">
                <a:schemeClr val="tx2">
                  <a:lumMod val="20000"/>
                  <a:lumOff val="80000"/>
                </a:schemeClr>
              </a:gs>
              <a:gs pos="50000">
                <a:srgbClr val="00B0F0"/>
              </a:gs>
              <a:gs pos="100000">
                <a:schemeClr val="tx2">
                  <a:lumMod val="20000"/>
                  <a:lumOff val="80000"/>
                </a:schemeClr>
              </a:gs>
            </a:gsLst>
            <a:lin ang="5400000" scaled="1"/>
          </a:gradFill>
          <a:ln w="9525">
            <a:solidFill>
              <a:srgbClr val="000000"/>
            </a:solidFill>
            <a:miter lim="800000"/>
            <a:headEnd/>
            <a:tailEnd/>
          </a:ln>
        </xdr:spPr>
      </xdr:sp>
      <xdr:sp macro="" textlink="">
        <xdr:nvSpPr>
          <xdr:cNvPr id="93" name="Rectangle 1048">
            <a:extLst>
              <a:ext uri="{FF2B5EF4-FFF2-40B4-BE49-F238E27FC236}">
                <a16:creationId xmlns:a16="http://schemas.microsoft.com/office/drawing/2014/main" id="{00000000-0008-0000-0D00-00005D000000}"/>
              </a:ext>
            </a:extLst>
          </xdr:cNvPr>
          <xdr:cNvSpPr>
            <a:spLocks noChangeAspect="1" noChangeArrowheads="1"/>
          </xdr:cNvSpPr>
        </xdr:nvSpPr>
        <xdr:spPr bwMode="auto">
          <a:xfrm rot="16200000">
            <a:off x="2339" y="938"/>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94" name="Rectangle 1049">
            <a:extLst>
              <a:ext uri="{FF2B5EF4-FFF2-40B4-BE49-F238E27FC236}">
                <a16:creationId xmlns:a16="http://schemas.microsoft.com/office/drawing/2014/main" id="{00000000-0008-0000-0D00-00005E000000}"/>
              </a:ext>
            </a:extLst>
          </xdr:cNvPr>
          <xdr:cNvSpPr>
            <a:spLocks noChangeAspect="1" noChangeArrowheads="1"/>
          </xdr:cNvSpPr>
        </xdr:nvSpPr>
        <xdr:spPr bwMode="auto">
          <a:xfrm rot="16200000">
            <a:off x="2338" y="819"/>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95" name="Rectangle 1050">
            <a:extLst>
              <a:ext uri="{FF2B5EF4-FFF2-40B4-BE49-F238E27FC236}">
                <a16:creationId xmlns:a16="http://schemas.microsoft.com/office/drawing/2014/main" id="{00000000-0008-0000-0D00-00005F000000}"/>
              </a:ext>
            </a:extLst>
          </xdr:cNvPr>
          <xdr:cNvSpPr>
            <a:spLocks noChangeAspect="1" noChangeArrowheads="1"/>
          </xdr:cNvSpPr>
        </xdr:nvSpPr>
        <xdr:spPr bwMode="auto">
          <a:xfrm rot="16200000">
            <a:off x="2326" y="884"/>
            <a:ext cx="126" cy="26"/>
          </a:xfrm>
          <a:prstGeom prst="rect">
            <a:avLst/>
          </a:prstGeom>
          <a:gradFill rotWithShape="0">
            <a:gsLst>
              <a:gs pos="0">
                <a:schemeClr val="tx2">
                  <a:lumMod val="20000"/>
                  <a:lumOff val="80000"/>
                </a:schemeClr>
              </a:gs>
              <a:gs pos="50000">
                <a:srgbClr val="00B0F0"/>
              </a:gs>
              <a:gs pos="100000">
                <a:schemeClr val="tx2">
                  <a:lumMod val="20000"/>
                  <a:lumOff val="80000"/>
                </a:schemeClr>
              </a:gs>
            </a:gsLst>
            <a:lin ang="5400000" scaled="1"/>
          </a:gradFill>
          <a:ln w="9525">
            <a:solidFill>
              <a:srgbClr val="000000"/>
            </a:solidFill>
            <a:miter lim="800000"/>
            <a:headEnd/>
            <a:tailEnd/>
          </a:ln>
        </xdr:spPr>
      </xdr:sp>
      <xdr:sp macro="" textlink="">
        <xdr:nvSpPr>
          <xdr:cNvPr id="96" name="Rectangle 1051">
            <a:extLst>
              <a:ext uri="{FF2B5EF4-FFF2-40B4-BE49-F238E27FC236}">
                <a16:creationId xmlns:a16="http://schemas.microsoft.com/office/drawing/2014/main" id="{00000000-0008-0000-0D00-000060000000}"/>
              </a:ext>
            </a:extLst>
          </xdr:cNvPr>
          <xdr:cNvSpPr>
            <a:spLocks noChangeAspect="1" noChangeArrowheads="1"/>
          </xdr:cNvSpPr>
        </xdr:nvSpPr>
        <xdr:spPr bwMode="auto">
          <a:xfrm rot="16200000">
            <a:off x="2386" y="938"/>
            <a:ext cx="8" cy="35"/>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97" name="Rectangle 1052">
            <a:extLst>
              <a:ext uri="{FF2B5EF4-FFF2-40B4-BE49-F238E27FC236}">
                <a16:creationId xmlns:a16="http://schemas.microsoft.com/office/drawing/2014/main" id="{00000000-0008-0000-0D00-000061000000}"/>
              </a:ext>
            </a:extLst>
          </xdr:cNvPr>
          <xdr:cNvSpPr>
            <a:spLocks noChangeAspect="1" noChangeArrowheads="1"/>
          </xdr:cNvSpPr>
        </xdr:nvSpPr>
        <xdr:spPr bwMode="auto">
          <a:xfrm rot="16200000">
            <a:off x="2385" y="819"/>
            <a:ext cx="8" cy="35"/>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98" name="Rectangle 1053">
            <a:extLst>
              <a:ext uri="{FF2B5EF4-FFF2-40B4-BE49-F238E27FC236}">
                <a16:creationId xmlns:a16="http://schemas.microsoft.com/office/drawing/2014/main" id="{00000000-0008-0000-0D00-000062000000}"/>
              </a:ext>
            </a:extLst>
          </xdr:cNvPr>
          <xdr:cNvSpPr>
            <a:spLocks noChangeAspect="1" noChangeArrowheads="1"/>
          </xdr:cNvSpPr>
        </xdr:nvSpPr>
        <xdr:spPr bwMode="auto">
          <a:xfrm rot="16200000">
            <a:off x="2371" y="883"/>
            <a:ext cx="126" cy="27"/>
          </a:xfrm>
          <a:prstGeom prst="rect">
            <a:avLst/>
          </a:prstGeom>
          <a:gradFill rotWithShape="0">
            <a:gsLst>
              <a:gs pos="0">
                <a:schemeClr val="tx2">
                  <a:lumMod val="20000"/>
                  <a:lumOff val="80000"/>
                </a:schemeClr>
              </a:gs>
              <a:gs pos="50000">
                <a:srgbClr val="00B0F0"/>
              </a:gs>
              <a:gs pos="100000">
                <a:schemeClr val="tx2">
                  <a:lumMod val="20000"/>
                  <a:lumOff val="80000"/>
                </a:schemeClr>
              </a:gs>
            </a:gsLst>
            <a:lin ang="5400000" scaled="1"/>
          </a:gradFill>
          <a:ln w="9525">
            <a:solidFill>
              <a:srgbClr val="000000"/>
            </a:solidFill>
            <a:miter lim="800000"/>
            <a:headEnd/>
            <a:tailEnd/>
          </a:ln>
        </xdr:spPr>
      </xdr:sp>
      <xdr:sp macro="" textlink="">
        <xdr:nvSpPr>
          <xdr:cNvPr id="99" name="Rectangle 1054">
            <a:extLst>
              <a:ext uri="{FF2B5EF4-FFF2-40B4-BE49-F238E27FC236}">
                <a16:creationId xmlns:a16="http://schemas.microsoft.com/office/drawing/2014/main" id="{00000000-0008-0000-0D00-000063000000}"/>
              </a:ext>
            </a:extLst>
          </xdr:cNvPr>
          <xdr:cNvSpPr>
            <a:spLocks noChangeAspect="1" noChangeArrowheads="1"/>
          </xdr:cNvSpPr>
        </xdr:nvSpPr>
        <xdr:spPr bwMode="auto">
          <a:xfrm rot="16200000">
            <a:off x="2430" y="938"/>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00" name="Rectangle 1055">
            <a:extLst>
              <a:ext uri="{FF2B5EF4-FFF2-40B4-BE49-F238E27FC236}">
                <a16:creationId xmlns:a16="http://schemas.microsoft.com/office/drawing/2014/main" id="{00000000-0008-0000-0D00-000064000000}"/>
              </a:ext>
            </a:extLst>
          </xdr:cNvPr>
          <xdr:cNvSpPr>
            <a:spLocks noChangeAspect="1" noChangeArrowheads="1"/>
          </xdr:cNvSpPr>
        </xdr:nvSpPr>
        <xdr:spPr bwMode="auto">
          <a:xfrm rot="16200000">
            <a:off x="2429" y="819"/>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01" name="Rectangle 1056">
            <a:extLst>
              <a:ext uri="{FF2B5EF4-FFF2-40B4-BE49-F238E27FC236}">
                <a16:creationId xmlns:a16="http://schemas.microsoft.com/office/drawing/2014/main" id="{00000000-0008-0000-0D00-000065000000}"/>
              </a:ext>
            </a:extLst>
          </xdr:cNvPr>
          <xdr:cNvSpPr>
            <a:spLocks noChangeAspect="1" noChangeArrowheads="1"/>
          </xdr:cNvSpPr>
        </xdr:nvSpPr>
        <xdr:spPr bwMode="auto">
          <a:xfrm rot="16200000">
            <a:off x="2416" y="883"/>
            <a:ext cx="126" cy="27"/>
          </a:xfrm>
          <a:prstGeom prst="rect">
            <a:avLst/>
          </a:prstGeom>
          <a:gradFill rotWithShape="0">
            <a:gsLst>
              <a:gs pos="0">
                <a:schemeClr val="tx2">
                  <a:lumMod val="20000"/>
                  <a:lumOff val="80000"/>
                </a:schemeClr>
              </a:gs>
              <a:gs pos="50000">
                <a:srgbClr val="00B0F0"/>
              </a:gs>
              <a:gs pos="100000">
                <a:schemeClr val="tx2">
                  <a:lumMod val="20000"/>
                  <a:lumOff val="80000"/>
                </a:schemeClr>
              </a:gs>
            </a:gsLst>
            <a:lin ang="5400000" scaled="1"/>
          </a:gradFill>
          <a:ln w="9525">
            <a:solidFill>
              <a:srgbClr val="000000"/>
            </a:solidFill>
            <a:miter lim="800000"/>
            <a:headEnd/>
            <a:tailEnd/>
          </a:ln>
        </xdr:spPr>
      </xdr:sp>
      <xdr:sp macro="" textlink="">
        <xdr:nvSpPr>
          <xdr:cNvPr id="102" name="Rectangle 1057">
            <a:extLst>
              <a:ext uri="{FF2B5EF4-FFF2-40B4-BE49-F238E27FC236}">
                <a16:creationId xmlns:a16="http://schemas.microsoft.com/office/drawing/2014/main" id="{00000000-0008-0000-0D00-000066000000}"/>
              </a:ext>
            </a:extLst>
          </xdr:cNvPr>
          <xdr:cNvSpPr>
            <a:spLocks noChangeAspect="1" noChangeArrowheads="1"/>
          </xdr:cNvSpPr>
        </xdr:nvSpPr>
        <xdr:spPr bwMode="auto">
          <a:xfrm rot="16200000">
            <a:off x="2475" y="938"/>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03" name="Rectangle 1058">
            <a:extLst>
              <a:ext uri="{FF2B5EF4-FFF2-40B4-BE49-F238E27FC236}">
                <a16:creationId xmlns:a16="http://schemas.microsoft.com/office/drawing/2014/main" id="{00000000-0008-0000-0D00-000067000000}"/>
              </a:ext>
            </a:extLst>
          </xdr:cNvPr>
          <xdr:cNvSpPr>
            <a:spLocks noChangeAspect="1" noChangeArrowheads="1"/>
          </xdr:cNvSpPr>
        </xdr:nvSpPr>
        <xdr:spPr bwMode="auto">
          <a:xfrm rot="16200000">
            <a:off x="2474" y="819"/>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04" name="Rectangle 1059">
            <a:extLst>
              <a:ext uri="{FF2B5EF4-FFF2-40B4-BE49-F238E27FC236}">
                <a16:creationId xmlns:a16="http://schemas.microsoft.com/office/drawing/2014/main" id="{00000000-0008-0000-0D00-000068000000}"/>
              </a:ext>
            </a:extLst>
          </xdr:cNvPr>
          <xdr:cNvSpPr>
            <a:spLocks noChangeAspect="1" noChangeArrowheads="1"/>
          </xdr:cNvSpPr>
        </xdr:nvSpPr>
        <xdr:spPr bwMode="auto">
          <a:xfrm rot="16200000">
            <a:off x="2462" y="884"/>
            <a:ext cx="126" cy="26"/>
          </a:xfrm>
          <a:prstGeom prst="rect">
            <a:avLst/>
          </a:prstGeom>
          <a:gradFill rotWithShape="0">
            <a:gsLst>
              <a:gs pos="0">
                <a:schemeClr val="tx2">
                  <a:lumMod val="20000"/>
                  <a:lumOff val="80000"/>
                </a:schemeClr>
              </a:gs>
              <a:gs pos="50000">
                <a:srgbClr val="00B0F0"/>
              </a:gs>
              <a:gs pos="100000">
                <a:schemeClr val="tx2">
                  <a:lumMod val="20000"/>
                  <a:lumOff val="80000"/>
                </a:schemeClr>
              </a:gs>
            </a:gsLst>
            <a:lin ang="5400000" scaled="1"/>
          </a:gradFill>
          <a:ln w="9525">
            <a:solidFill>
              <a:srgbClr val="000000"/>
            </a:solidFill>
            <a:miter lim="800000"/>
            <a:headEnd/>
            <a:tailEnd/>
          </a:ln>
        </xdr:spPr>
      </xdr:sp>
      <xdr:sp macro="" textlink="">
        <xdr:nvSpPr>
          <xdr:cNvPr id="105" name="Rectangle 1060">
            <a:extLst>
              <a:ext uri="{FF2B5EF4-FFF2-40B4-BE49-F238E27FC236}">
                <a16:creationId xmlns:a16="http://schemas.microsoft.com/office/drawing/2014/main" id="{00000000-0008-0000-0D00-000069000000}"/>
              </a:ext>
            </a:extLst>
          </xdr:cNvPr>
          <xdr:cNvSpPr>
            <a:spLocks noChangeAspect="1" noChangeArrowheads="1"/>
          </xdr:cNvSpPr>
        </xdr:nvSpPr>
        <xdr:spPr bwMode="auto">
          <a:xfrm rot="16200000">
            <a:off x="2522" y="938"/>
            <a:ext cx="8" cy="35"/>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06" name="Rectangle 1061">
            <a:extLst>
              <a:ext uri="{FF2B5EF4-FFF2-40B4-BE49-F238E27FC236}">
                <a16:creationId xmlns:a16="http://schemas.microsoft.com/office/drawing/2014/main" id="{00000000-0008-0000-0D00-00006A000000}"/>
              </a:ext>
            </a:extLst>
          </xdr:cNvPr>
          <xdr:cNvSpPr>
            <a:spLocks noChangeAspect="1" noChangeArrowheads="1"/>
          </xdr:cNvSpPr>
        </xdr:nvSpPr>
        <xdr:spPr bwMode="auto">
          <a:xfrm rot="16200000">
            <a:off x="2521" y="819"/>
            <a:ext cx="8" cy="35"/>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07" name="Rectangle 1062">
            <a:extLst>
              <a:ext uri="{FF2B5EF4-FFF2-40B4-BE49-F238E27FC236}">
                <a16:creationId xmlns:a16="http://schemas.microsoft.com/office/drawing/2014/main" id="{00000000-0008-0000-0D00-00006B000000}"/>
              </a:ext>
            </a:extLst>
          </xdr:cNvPr>
          <xdr:cNvSpPr>
            <a:spLocks noChangeAspect="1" noChangeArrowheads="1"/>
          </xdr:cNvSpPr>
        </xdr:nvSpPr>
        <xdr:spPr bwMode="auto">
          <a:xfrm rot="16200000">
            <a:off x="2507" y="883"/>
            <a:ext cx="126" cy="27"/>
          </a:xfrm>
          <a:prstGeom prst="rect">
            <a:avLst/>
          </a:prstGeom>
          <a:gradFill rotWithShape="0">
            <a:gsLst>
              <a:gs pos="0">
                <a:schemeClr val="tx2">
                  <a:lumMod val="20000"/>
                  <a:lumOff val="80000"/>
                </a:schemeClr>
              </a:gs>
              <a:gs pos="50000">
                <a:srgbClr val="00B0F0"/>
              </a:gs>
              <a:gs pos="100000">
                <a:schemeClr val="tx2">
                  <a:lumMod val="20000"/>
                  <a:lumOff val="80000"/>
                </a:schemeClr>
              </a:gs>
            </a:gsLst>
            <a:lin ang="5400000" scaled="1"/>
          </a:gradFill>
          <a:ln w="9525">
            <a:solidFill>
              <a:srgbClr val="000000"/>
            </a:solidFill>
            <a:miter lim="800000"/>
            <a:headEnd/>
            <a:tailEnd/>
          </a:ln>
        </xdr:spPr>
      </xdr:sp>
      <xdr:sp macro="" textlink="">
        <xdr:nvSpPr>
          <xdr:cNvPr id="108" name="Rectangle 1063">
            <a:extLst>
              <a:ext uri="{FF2B5EF4-FFF2-40B4-BE49-F238E27FC236}">
                <a16:creationId xmlns:a16="http://schemas.microsoft.com/office/drawing/2014/main" id="{00000000-0008-0000-0D00-00006C000000}"/>
              </a:ext>
            </a:extLst>
          </xdr:cNvPr>
          <xdr:cNvSpPr>
            <a:spLocks noChangeAspect="1" noChangeArrowheads="1"/>
          </xdr:cNvSpPr>
        </xdr:nvSpPr>
        <xdr:spPr bwMode="auto">
          <a:xfrm rot="16200000">
            <a:off x="2566" y="938"/>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09" name="Rectangle 1064">
            <a:extLst>
              <a:ext uri="{FF2B5EF4-FFF2-40B4-BE49-F238E27FC236}">
                <a16:creationId xmlns:a16="http://schemas.microsoft.com/office/drawing/2014/main" id="{00000000-0008-0000-0D00-00006D000000}"/>
              </a:ext>
            </a:extLst>
          </xdr:cNvPr>
          <xdr:cNvSpPr>
            <a:spLocks noChangeAspect="1" noChangeArrowheads="1"/>
          </xdr:cNvSpPr>
        </xdr:nvSpPr>
        <xdr:spPr bwMode="auto">
          <a:xfrm rot="16200000">
            <a:off x="2565" y="819"/>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10" name="Text Box 1096">
            <a:extLst>
              <a:ext uri="{FF2B5EF4-FFF2-40B4-BE49-F238E27FC236}">
                <a16:creationId xmlns:a16="http://schemas.microsoft.com/office/drawing/2014/main" id="{00000000-0008-0000-0D00-00006E000000}"/>
              </a:ext>
            </a:extLst>
          </xdr:cNvPr>
          <xdr:cNvSpPr txBox="1">
            <a:spLocks noChangeArrowheads="1"/>
          </xdr:cNvSpPr>
        </xdr:nvSpPr>
        <xdr:spPr bwMode="auto">
          <a:xfrm>
            <a:off x="2590" y="839"/>
            <a:ext cx="37" cy="125"/>
          </a:xfrm>
          <a:prstGeom prst="rect">
            <a:avLst/>
          </a:prstGeom>
          <a:noFill/>
          <a:ln w="9525">
            <a:noFill/>
            <a:miter lim="800000"/>
            <a:headEnd/>
            <a:tailEnd/>
          </a:ln>
        </xdr:spPr>
        <xdr:txBody>
          <a:bodyPr wrap="square" lIns="18288" tIns="18288" rIns="18288" bIns="0" anchor="t" upright="1">
            <a:noAutofit/>
          </a:bodyPr>
          <a:lstStyle/>
          <a:p>
            <a:pPr algn="ctr" rtl="0">
              <a:defRPr sz="1000"/>
            </a:pPr>
            <a:r>
              <a:rPr lang="en-US" sz="1800" b="1" i="0" strike="noStrike">
                <a:solidFill>
                  <a:srgbClr val="000000"/>
                </a:solidFill>
                <a:latin typeface="Arial Narrow" pitchFamily="34" charset="0"/>
              </a:rPr>
              <a:t>RO 2</a:t>
            </a:r>
          </a:p>
        </xdr:txBody>
      </xdr:sp>
      <xdr:sp macro="" textlink="">
        <xdr:nvSpPr>
          <xdr:cNvPr id="111" name="Rectangle 1097">
            <a:extLst>
              <a:ext uri="{FF2B5EF4-FFF2-40B4-BE49-F238E27FC236}">
                <a16:creationId xmlns:a16="http://schemas.microsoft.com/office/drawing/2014/main" id="{00000000-0008-0000-0D00-00006F000000}"/>
              </a:ext>
            </a:extLst>
          </xdr:cNvPr>
          <xdr:cNvSpPr>
            <a:spLocks noChangeArrowheads="1"/>
          </xdr:cNvSpPr>
        </xdr:nvSpPr>
        <xdr:spPr bwMode="auto">
          <a:xfrm>
            <a:off x="2321" y="821"/>
            <a:ext cx="268" cy="8"/>
          </a:xfrm>
          <a:prstGeom prst="rect">
            <a:avLst/>
          </a:prstGeom>
          <a:solidFill>
            <a:schemeClr val="bg1">
              <a:lumMod val="50000"/>
            </a:schemeClr>
          </a:solidFill>
          <a:ln w="9525">
            <a:solidFill>
              <a:srgbClr val="000000"/>
            </a:solidFill>
            <a:miter lim="800000"/>
            <a:headEnd/>
            <a:tailEnd/>
          </a:ln>
        </xdr:spPr>
      </xdr:sp>
      <xdr:sp macro="" textlink="">
        <xdr:nvSpPr>
          <xdr:cNvPr id="112" name="Line 1098">
            <a:extLst>
              <a:ext uri="{FF2B5EF4-FFF2-40B4-BE49-F238E27FC236}">
                <a16:creationId xmlns:a16="http://schemas.microsoft.com/office/drawing/2014/main" id="{00000000-0008-0000-0D00-000070000000}"/>
              </a:ext>
            </a:extLst>
          </xdr:cNvPr>
          <xdr:cNvSpPr>
            <a:spLocks noChangeShapeType="1"/>
          </xdr:cNvSpPr>
        </xdr:nvSpPr>
        <xdr:spPr bwMode="auto">
          <a:xfrm flipV="1">
            <a:off x="2342" y="824"/>
            <a:ext cx="0" cy="142"/>
          </a:xfrm>
          <a:prstGeom prst="line">
            <a:avLst/>
          </a:prstGeom>
          <a:noFill/>
          <a:ln w="38100">
            <a:solidFill>
              <a:srgbClr val="0000FF"/>
            </a:solidFill>
            <a:round/>
            <a:headEnd/>
            <a:tailEnd/>
          </a:ln>
        </xdr:spPr>
      </xdr:sp>
      <xdr:sp macro="" textlink="">
        <xdr:nvSpPr>
          <xdr:cNvPr id="113" name="Line 1099">
            <a:extLst>
              <a:ext uri="{FF2B5EF4-FFF2-40B4-BE49-F238E27FC236}">
                <a16:creationId xmlns:a16="http://schemas.microsoft.com/office/drawing/2014/main" id="{00000000-0008-0000-0D00-000071000000}"/>
              </a:ext>
            </a:extLst>
          </xdr:cNvPr>
          <xdr:cNvSpPr>
            <a:spLocks noChangeShapeType="1"/>
          </xdr:cNvSpPr>
        </xdr:nvSpPr>
        <xdr:spPr bwMode="auto">
          <a:xfrm flipV="1">
            <a:off x="2479" y="823"/>
            <a:ext cx="0" cy="142"/>
          </a:xfrm>
          <a:prstGeom prst="line">
            <a:avLst/>
          </a:prstGeom>
          <a:noFill/>
          <a:ln w="38100">
            <a:solidFill>
              <a:srgbClr val="0000FF"/>
            </a:solidFill>
            <a:round/>
            <a:headEnd/>
            <a:tailEnd/>
          </a:ln>
        </xdr:spPr>
      </xdr:sp>
      <xdr:sp macro="" textlink="">
        <xdr:nvSpPr>
          <xdr:cNvPr id="114" name="Line 1100">
            <a:extLst>
              <a:ext uri="{FF2B5EF4-FFF2-40B4-BE49-F238E27FC236}">
                <a16:creationId xmlns:a16="http://schemas.microsoft.com/office/drawing/2014/main" id="{00000000-0008-0000-0D00-000072000000}"/>
              </a:ext>
            </a:extLst>
          </xdr:cNvPr>
          <xdr:cNvSpPr>
            <a:spLocks noChangeShapeType="1"/>
          </xdr:cNvSpPr>
        </xdr:nvSpPr>
        <xdr:spPr bwMode="auto">
          <a:xfrm flipV="1">
            <a:off x="2434" y="824"/>
            <a:ext cx="0" cy="142"/>
          </a:xfrm>
          <a:prstGeom prst="line">
            <a:avLst/>
          </a:prstGeom>
          <a:noFill/>
          <a:ln w="38100">
            <a:solidFill>
              <a:srgbClr val="0000FF"/>
            </a:solidFill>
            <a:round/>
            <a:headEnd/>
            <a:tailEnd/>
          </a:ln>
        </xdr:spPr>
      </xdr:sp>
      <xdr:sp macro="" textlink="">
        <xdr:nvSpPr>
          <xdr:cNvPr id="115" name="Line 1101">
            <a:extLst>
              <a:ext uri="{FF2B5EF4-FFF2-40B4-BE49-F238E27FC236}">
                <a16:creationId xmlns:a16="http://schemas.microsoft.com/office/drawing/2014/main" id="{00000000-0008-0000-0D00-000073000000}"/>
              </a:ext>
            </a:extLst>
          </xdr:cNvPr>
          <xdr:cNvSpPr>
            <a:spLocks noChangeShapeType="1"/>
          </xdr:cNvSpPr>
        </xdr:nvSpPr>
        <xdr:spPr bwMode="auto">
          <a:xfrm flipV="1">
            <a:off x="2388" y="824"/>
            <a:ext cx="0" cy="142"/>
          </a:xfrm>
          <a:prstGeom prst="line">
            <a:avLst/>
          </a:prstGeom>
          <a:noFill/>
          <a:ln w="38100">
            <a:solidFill>
              <a:srgbClr val="0000FF"/>
            </a:solidFill>
            <a:round/>
            <a:headEnd/>
            <a:tailEnd/>
          </a:ln>
        </xdr:spPr>
      </xdr:sp>
      <xdr:sp macro="" textlink="">
        <xdr:nvSpPr>
          <xdr:cNvPr id="116" name="Line 1102">
            <a:extLst>
              <a:ext uri="{FF2B5EF4-FFF2-40B4-BE49-F238E27FC236}">
                <a16:creationId xmlns:a16="http://schemas.microsoft.com/office/drawing/2014/main" id="{00000000-0008-0000-0D00-000074000000}"/>
              </a:ext>
            </a:extLst>
          </xdr:cNvPr>
          <xdr:cNvSpPr>
            <a:spLocks noChangeShapeType="1"/>
          </xdr:cNvSpPr>
        </xdr:nvSpPr>
        <xdr:spPr bwMode="auto">
          <a:xfrm flipV="1">
            <a:off x="2570" y="824"/>
            <a:ext cx="0" cy="142"/>
          </a:xfrm>
          <a:prstGeom prst="line">
            <a:avLst/>
          </a:prstGeom>
          <a:noFill/>
          <a:ln w="38100">
            <a:solidFill>
              <a:srgbClr val="0000FF"/>
            </a:solidFill>
            <a:round/>
            <a:headEnd/>
            <a:tailEnd/>
          </a:ln>
        </xdr:spPr>
      </xdr:sp>
      <xdr:sp macro="" textlink="">
        <xdr:nvSpPr>
          <xdr:cNvPr id="117" name="Line 1103">
            <a:extLst>
              <a:ext uri="{FF2B5EF4-FFF2-40B4-BE49-F238E27FC236}">
                <a16:creationId xmlns:a16="http://schemas.microsoft.com/office/drawing/2014/main" id="{00000000-0008-0000-0D00-000075000000}"/>
              </a:ext>
            </a:extLst>
          </xdr:cNvPr>
          <xdr:cNvSpPr>
            <a:spLocks noChangeShapeType="1"/>
          </xdr:cNvSpPr>
        </xdr:nvSpPr>
        <xdr:spPr bwMode="auto">
          <a:xfrm flipV="1">
            <a:off x="2525" y="811"/>
            <a:ext cx="0" cy="142"/>
          </a:xfrm>
          <a:prstGeom prst="line">
            <a:avLst/>
          </a:prstGeom>
          <a:noFill/>
          <a:ln w="38100">
            <a:solidFill>
              <a:srgbClr val="0000FF"/>
            </a:solidFill>
            <a:round/>
            <a:headEnd/>
            <a:tailEnd/>
          </a:ln>
        </xdr:spPr>
      </xdr:sp>
      <xdr:sp macro="" textlink="">
        <xdr:nvSpPr>
          <xdr:cNvPr id="118" name="Rectangle 1065">
            <a:extLst>
              <a:ext uri="{FF2B5EF4-FFF2-40B4-BE49-F238E27FC236}">
                <a16:creationId xmlns:a16="http://schemas.microsoft.com/office/drawing/2014/main" id="{00000000-0008-0000-0D00-000076000000}"/>
              </a:ext>
            </a:extLst>
          </xdr:cNvPr>
          <xdr:cNvSpPr>
            <a:spLocks noChangeArrowheads="1"/>
          </xdr:cNvSpPr>
        </xdr:nvSpPr>
        <xdr:spPr bwMode="auto">
          <a:xfrm>
            <a:off x="2322" y="963"/>
            <a:ext cx="265" cy="8"/>
          </a:xfrm>
          <a:prstGeom prst="rect">
            <a:avLst/>
          </a:prstGeom>
          <a:solidFill>
            <a:schemeClr val="bg1">
              <a:lumMod val="50000"/>
            </a:schemeClr>
          </a:solidFill>
          <a:ln w="9525">
            <a:solidFill>
              <a:srgbClr val="000000"/>
            </a:solidFill>
            <a:miter lim="800000"/>
            <a:headEnd/>
            <a:tailEnd/>
          </a:ln>
        </xdr:spPr>
      </xdr:sp>
    </xdr:grpSp>
    <xdr:clientData/>
  </xdr:twoCellAnchor>
  <xdr:twoCellAnchor>
    <xdr:from>
      <xdr:col>34</xdr:col>
      <xdr:colOff>513080</xdr:colOff>
      <xdr:row>6</xdr:row>
      <xdr:rowOff>97425</xdr:rowOff>
    </xdr:from>
    <xdr:to>
      <xdr:col>34</xdr:col>
      <xdr:colOff>513080</xdr:colOff>
      <xdr:row>18</xdr:row>
      <xdr:rowOff>127905</xdr:rowOff>
    </xdr:to>
    <xdr:cxnSp macro="">
      <xdr:nvCxnSpPr>
        <xdr:cNvPr id="119" name="Shape 166">
          <a:extLst>
            <a:ext uri="{FF2B5EF4-FFF2-40B4-BE49-F238E27FC236}">
              <a16:creationId xmlns:a16="http://schemas.microsoft.com/office/drawing/2014/main" id="{00000000-0008-0000-0D00-000077000000}"/>
            </a:ext>
          </a:extLst>
        </xdr:cNvPr>
        <xdr:cNvCxnSpPr/>
      </xdr:nvCxnSpPr>
      <xdr:spPr>
        <a:xfrm rot="10800000" flipV="1">
          <a:off x="22636480" y="2243725"/>
          <a:ext cx="0" cy="2926080"/>
        </a:xfrm>
        <a:prstGeom prst="bentConnector2">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205790</xdr:colOff>
      <xdr:row>14</xdr:row>
      <xdr:rowOff>5080</xdr:rowOff>
    </xdr:from>
    <xdr:to>
      <xdr:col>37</xdr:col>
      <xdr:colOff>12750</xdr:colOff>
      <xdr:row>21</xdr:row>
      <xdr:rowOff>33020</xdr:rowOff>
    </xdr:to>
    <xdr:cxnSp macro="">
      <xdr:nvCxnSpPr>
        <xdr:cNvPr id="120" name="Shape 166">
          <a:extLst>
            <a:ext uri="{FF2B5EF4-FFF2-40B4-BE49-F238E27FC236}">
              <a16:creationId xmlns:a16="http://schemas.microsoft.com/office/drawing/2014/main" id="{00000000-0008-0000-0D00-000078000000}"/>
            </a:ext>
          </a:extLst>
        </xdr:cNvPr>
        <xdr:cNvCxnSpPr/>
      </xdr:nvCxnSpPr>
      <xdr:spPr>
        <a:xfrm flipV="1">
          <a:off x="23675390" y="4081780"/>
          <a:ext cx="365760" cy="1920240"/>
        </a:xfrm>
        <a:prstGeom prst="bentConnector2">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12700</xdr:colOff>
      <xdr:row>9</xdr:row>
      <xdr:rowOff>25400</xdr:rowOff>
    </xdr:from>
    <xdr:to>
      <xdr:col>40</xdr:col>
      <xdr:colOff>40520</xdr:colOff>
      <xdr:row>18</xdr:row>
      <xdr:rowOff>25573</xdr:rowOff>
    </xdr:to>
    <xdr:grpSp>
      <xdr:nvGrpSpPr>
        <xdr:cNvPr id="121" name="Group 215">
          <a:extLst>
            <a:ext uri="{FF2B5EF4-FFF2-40B4-BE49-F238E27FC236}">
              <a16:creationId xmlns:a16="http://schemas.microsoft.com/office/drawing/2014/main" id="{00000000-0008-0000-0D00-000079000000}"/>
            </a:ext>
          </a:extLst>
        </xdr:cNvPr>
        <xdr:cNvGrpSpPr>
          <a:grpSpLocks noChangeAspect="1"/>
        </xdr:cNvGrpSpPr>
      </xdr:nvGrpSpPr>
      <xdr:grpSpPr bwMode="auto">
        <a:xfrm>
          <a:off x="25158700" y="2937329"/>
          <a:ext cx="1129999" cy="2313387"/>
          <a:chOff x="1447" y="470"/>
          <a:chExt cx="163" cy="417"/>
        </a:xfrm>
      </xdr:grpSpPr>
      <xdr:sp macro="" textlink="">
        <xdr:nvSpPr>
          <xdr:cNvPr id="122" name="Oval 216">
            <a:extLst>
              <a:ext uri="{FF2B5EF4-FFF2-40B4-BE49-F238E27FC236}">
                <a16:creationId xmlns:a16="http://schemas.microsoft.com/office/drawing/2014/main" id="{00000000-0008-0000-0D00-00007A000000}"/>
              </a:ext>
            </a:extLst>
          </xdr:cNvPr>
          <xdr:cNvSpPr>
            <a:spLocks noChangeAspect="1" noChangeArrowheads="1"/>
          </xdr:cNvSpPr>
        </xdr:nvSpPr>
        <xdr:spPr bwMode="auto">
          <a:xfrm>
            <a:off x="1447" y="724"/>
            <a:ext cx="163" cy="163"/>
          </a:xfrm>
          <a:prstGeom prst="ellipse">
            <a:avLst/>
          </a:prstGeom>
          <a:solidFill>
            <a:srgbClr val="FFC000"/>
          </a:solidFill>
          <a:ln w="9525">
            <a:solidFill>
              <a:srgbClr val="000000"/>
            </a:solidFill>
            <a:round/>
            <a:headEnd/>
            <a:tailEnd/>
          </a:ln>
        </xdr:spPr>
      </xdr:sp>
      <xdr:sp macro="" textlink="">
        <xdr:nvSpPr>
          <xdr:cNvPr id="123" name="Oval 217">
            <a:extLst>
              <a:ext uri="{FF2B5EF4-FFF2-40B4-BE49-F238E27FC236}">
                <a16:creationId xmlns:a16="http://schemas.microsoft.com/office/drawing/2014/main" id="{00000000-0008-0000-0D00-00007B000000}"/>
              </a:ext>
            </a:extLst>
          </xdr:cNvPr>
          <xdr:cNvSpPr>
            <a:spLocks noChangeAspect="1" noChangeArrowheads="1"/>
          </xdr:cNvSpPr>
        </xdr:nvSpPr>
        <xdr:spPr bwMode="auto">
          <a:xfrm>
            <a:off x="1447" y="470"/>
            <a:ext cx="163" cy="163"/>
          </a:xfrm>
          <a:prstGeom prst="ellipse">
            <a:avLst/>
          </a:prstGeom>
          <a:solidFill>
            <a:srgbClr val="FFC000"/>
          </a:solidFill>
          <a:ln w="9525">
            <a:solidFill>
              <a:srgbClr val="000000"/>
            </a:solidFill>
            <a:round/>
            <a:headEnd/>
            <a:tailEnd/>
          </a:ln>
        </xdr:spPr>
      </xdr:sp>
      <xdr:sp macro="" textlink="">
        <xdr:nvSpPr>
          <xdr:cNvPr id="124" name="Rectangle 218">
            <a:extLst>
              <a:ext uri="{FF2B5EF4-FFF2-40B4-BE49-F238E27FC236}">
                <a16:creationId xmlns:a16="http://schemas.microsoft.com/office/drawing/2014/main" id="{00000000-0008-0000-0D00-00007C000000}"/>
              </a:ext>
            </a:extLst>
          </xdr:cNvPr>
          <xdr:cNvSpPr>
            <a:spLocks noChangeAspect="1" noChangeArrowheads="1"/>
          </xdr:cNvSpPr>
        </xdr:nvSpPr>
        <xdr:spPr bwMode="auto">
          <a:xfrm>
            <a:off x="1447" y="557"/>
            <a:ext cx="163" cy="261"/>
          </a:xfrm>
          <a:prstGeom prst="rect">
            <a:avLst/>
          </a:prstGeom>
          <a:solidFill>
            <a:srgbClr val="FFC000"/>
          </a:solidFill>
          <a:ln w="9525">
            <a:solidFill>
              <a:srgbClr val="000000"/>
            </a:solidFill>
            <a:miter lim="800000"/>
            <a:headEnd/>
            <a:tailEnd/>
          </a:ln>
        </xdr:spPr>
        <xdr:txBody>
          <a:bodyPr vertOverflow="clip" wrap="square" lIns="27432" tIns="18288" rIns="27432" bIns="0" anchor="t" upright="1"/>
          <a:lstStyle/>
          <a:p>
            <a:pPr algn="ctr" rtl="0">
              <a:defRPr sz="1000"/>
            </a:pPr>
            <a:endParaRPr lang="en-US" sz="1800" b="0" i="0" strike="noStrike">
              <a:solidFill>
                <a:srgbClr val="000000"/>
              </a:solidFill>
              <a:latin typeface="Arial"/>
              <a:cs typeface="Arial"/>
            </a:endParaRPr>
          </a:p>
        </xdr:txBody>
      </xdr:sp>
      <xdr:sp macro="" textlink="">
        <xdr:nvSpPr>
          <xdr:cNvPr id="125" name="Rectangle 219" descr="Wide upward diagonal">
            <a:extLst>
              <a:ext uri="{FF2B5EF4-FFF2-40B4-BE49-F238E27FC236}">
                <a16:creationId xmlns:a16="http://schemas.microsoft.com/office/drawing/2014/main" id="{00000000-0008-0000-0D00-00007D000000}"/>
              </a:ext>
            </a:extLst>
          </xdr:cNvPr>
          <xdr:cNvSpPr>
            <a:spLocks noChangeAspect="1" noChangeArrowheads="1"/>
          </xdr:cNvSpPr>
        </xdr:nvSpPr>
        <xdr:spPr bwMode="auto">
          <a:xfrm>
            <a:off x="1447" y="615"/>
            <a:ext cx="163" cy="150"/>
          </a:xfrm>
          <a:prstGeom prst="rect">
            <a:avLst/>
          </a:prstGeom>
          <a:pattFill prst="wdUpDiag">
            <a:fgClr>
              <a:srgbClr val="FFC000"/>
            </a:fgClr>
            <a:bgClr>
              <a:srgbClr val="FFFFFF"/>
            </a:bgClr>
          </a:pattFill>
          <a:ln w="9525">
            <a:solidFill>
              <a:srgbClr val="000000"/>
            </a:solidFill>
            <a:miter lim="800000"/>
            <a:headEnd/>
            <a:tailEnd/>
          </a:ln>
        </xdr:spPr>
      </xdr:sp>
      <xdr:sp macro="" textlink="">
        <xdr:nvSpPr>
          <xdr:cNvPr id="126" name="Rectangle 220">
            <a:extLst>
              <a:ext uri="{FF2B5EF4-FFF2-40B4-BE49-F238E27FC236}">
                <a16:creationId xmlns:a16="http://schemas.microsoft.com/office/drawing/2014/main" id="{00000000-0008-0000-0D00-00007E000000}"/>
              </a:ext>
            </a:extLst>
          </xdr:cNvPr>
          <xdr:cNvSpPr>
            <a:spLocks noChangeAspect="1" noChangeArrowheads="1"/>
          </xdr:cNvSpPr>
        </xdr:nvSpPr>
        <xdr:spPr bwMode="auto">
          <a:xfrm>
            <a:off x="1447" y="765"/>
            <a:ext cx="163" cy="22"/>
          </a:xfrm>
          <a:prstGeom prst="rect">
            <a:avLst/>
          </a:prstGeom>
          <a:solidFill>
            <a:srgbClr val="C0C0C0"/>
          </a:solidFill>
          <a:ln w="9525">
            <a:solidFill>
              <a:srgbClr val="000000"/>
            </a:solidFill>
            <a:miter lim="800000"/>
            <a:headEnd/>
            <a:tailEnd/>
          </a:ln>
        </xdr:spPr>
      </xdr:sp>
    </xdr:grpSp>
    <xdr:clientData/>
  </xdr:twoCellAnchor>
  <xdr:twoCellAnchor>
    <xdr:from>
      <xdr:col>40</xdr:col>
      <xdr:colOff>83820</xdr:colOff>
      <xdr:row>13</xdr:row>
      <xdr:rowOff>208280</xdr:rowOff>
    </xdr:from>
    <xdr:to>
      <xdr:col>41</xdr:col>
      <xdr:colOff>480060</xdr:colOff>
      <xdr:row>13</xdr:row>
      <xdr:rowOff>220980</xdr:rowOff>
    </xdr:to>
    <xdr:cxnSp macro="">
      <xdr:nvCxnSpPr>
        <xdr:cNvPr id="127" name="Shape 166">
          <a:extLst>
            <a:ext uri="{FF2B5EF4-FFF2-40B4-BE49-F238E27FC236}">
              <a16:creationId xmlns:a16="http://schemas.microsoft.com/office/drawing/2014/main" id="{00000000-0008-0000-0D00-00007F000000}"/>
            </a:ext>
          </a:extLst>
        </xdr:cNvPr>
        <xdr:cNvCxnSpPr/>
      </xdr:nvCxnSpPr>
      <xdr:spPr>
        <a:xfrm>
          <a:off x="26423620" y="4056380"/>
          <a:ext cx="1005840" cy="12700"/>
        </a:xfrm>
        <a:prstGeom prst="bentConnector3">
          <a:avLst>
            <a:gd name="adj1" fmla="val -859"/>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622299</xdr:colOff>
      <xdr:row>18</xdr:row>
      <xdr:rowOff>38101</xdr:rowOff>
    </xdr:from>
    <xdr:to>
      <xdr:col>39</xdr:col>
      <xdr:colOff>1125448</xdr:colOff>
      <xdr:row>19</xdr:row>
      <xdr:rowOff>127001</xdr:rowOff>
    </xdr:to>
    <xdr:sp macro="" textlink="">
      <xdr:nvSpPr>
        <xdr:cNvPr id="128" name="Text Box 1096">
          <a:extLst>
            <a:ext uri="{FF2B5EF4-FFF2-40B4-BE49-F238E27FC236}">
              <a16:creationId xmlns:a16="http://schemas.microsoft.com/office/drawing/2014/main" id="{00000000-0008-0000-0D00-000080000000}"/>
            </a:ext>
          </a:extLst>
        </xdr:cNvPr>
        <xdr:cNvSpPr txBox="1">
          <a:spLocks noChangeArrowheads="1"/>
        </xdr:cNvSpPr>
      </xdr:nvSpPr>
      <xdr:spPr bwMode="auto">
        <a:xfrm rot="5400000">
          <a:off x="25892874" y="5018926"/>
          <a:ext cx="381000" cy="503149"/>
        </a:xfrm>
        <a:prstGeom prst="rect">
          <a:avLst/>
        </a:prstGeom>
        <a:noFill/>
        <a:ln w="9525">
          <a:noFill/>
          <a:miter lim="800000"/>
          <a:headEnd/>
          <a:tailEnd/>
        </a:ln>
      </xdr:spPr>
      <xdr:txBody>
        <a:bodyPr wrap="square" lIns="18288" tIns="18288" rIns="18288" bIns="0" anchor="t" upright="1">
          <a:noAutofit/>
        </a:bodyPr>
        <a:lstStyle/>
        <a:p>
          <a:pPr algn="ctr" rtl="0">
            <a:defRPr sz="1000"/>
          </a:pPr>
          <a:r>
            <a:rPr lang="en-US" sz="1800" b="1" i="0" strike="noStrike">
              <a:solidFill>
                <a:srgbClr val="000000"/>
              </a:solidFill>
              <a:latin typeface="Arial Narrow" pitchFamily="34" charset="0"/>
            </a:rPr>
            <a:t>IX </a:t>
          </a:r>
        </a:p>
      </xdr:txBody>
    </xdr:sp>
    <xdr:clientData/>
  </xdr:twoCellAnchor>
  <xdr:twoCellAnchor>
    <xdr:from>
      <xdr:col>39</xdr:col>
      <xdr:colOff>292100</xdr:colOff>
      <xdr:row>17</xdr:row>
      <xdr:rowOff>259080</xdr:rowOff>
    </xdr:from>
    <xdr:to>
      <xdr:col>39</xdr:col>
      <xdr:colOff>292100</xdr:colOff>
      <xdr:row>31</xdr:row>
      <xdr:rowOff>157480</xdr:rowOff>
    </xdr:to>
    <xdr:cxnSp macro="">
      <xdr:nvCxnSpPr>
        <xdr:cNvPr id="129" name="Shape 166">
          <a:extLst>
            <a:ext uri="{FF2B5EF4-FFF2-40B4-BE49-F238E27FC236}">
              <a16:creationId xmlns:a16="http://schemas.microsoft.com/office/drawing/2014/main" id="{00000000-0008-0000-0D00-000081000000}"/>
            </a:ext>
          </a:extLst>
        </xdr:cNvPr>
        <xdr:cNvCxnSpPr/>
      </xdr:nvCxnSpPr>
      <xdr:spPr>
        <a:xfrm rot="16200000" flipH="1">
          <a:off x="23672800" y="6850380"/>
          <a:ext cx="3657600" cy="0"/>
        </a:xfrm>
        <a:prstGeom prst="bentConnector3">
          <a:avLst>
            <a:gd name="adj1" fmla="val 237"/>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215900</xdr:colOff>
      <xdr:row>13</xdr:row>
      <xdr:rowOff>51934</xdr:rowOff>
    </xdr:from>
    <xdr:to>
      <xdr:col>4</xdr:col>
      <xdr:colOff>19651</xdr:colOff>
      <xdr:row>15</xdr:row>
      <xdr:rowOff>165100</xdr:rowOff>
    </xdr:to>
    <xdr:sp macro="" textlink="">
      <xdr:nvSpPr>
        <xdr:cNvPr id="2" name="AutoShape 1523">
          <a:extLst>
            <a:ext uri="{FF2B5EF4-FFF2-40B4-BE49-F238E27FC236}">
              <a16:creationId xmlns:a16="http://schemas.microsoft.com/office/drawing/2014/main" id="{00000000-0008-0000-0E00-000002000000}"/>
            </a:ext>
          </a:extLst>
        </xdr:cNvPr>
        <xdr:cNvSpPr>
          <a:spLocks noChangeArrowheads="1"/>
        </xdr:cNvSpPr>
      </xdr:nvSpPr>
      <xdr:spPr bwMode="auto">
        <a:xfrm>
          <a:off x="825500" y="3892414"/>
          <a:ext cx="2089751" cy="570366"/>
        </a:xfrm>
        <a:prstGeom prst="homePlate">
          <a:avLst>
            <a:gd name="adj" fmla="val 72917"/>
          </a:avLst>
        </a:prstGeom>
        <a:solidFill>
          <a:schemeClr val="accent2">
            <a:lumMod val="60000"/>
            <a:lumOff val="4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sz="1200" b="1" i="0" strike="noStrike">
              <a:solidFill>
                <a:srgbClr val="000000"/>
              </a:solidFill>
              <a:latin typeface="Arial"/>
              <a:cs typeface="Arial"/>
            </a:rPr>
            <a:t>Industrial wastewater</a:t>
          </a:r>
        </a:p>
      </xdr:txBody>
    </xdr:sp>
    <xdr:clientData/>
  </xdr:twoCellAnchor>
  <xdr:twoCellAnchor>
    <xdr:from>
      <xdr:col>14</xdr:col>
      <xdr:colOff>108396</xdr:colOff>
      <xdr:row>28</xdr:row>
      <xdr:rowOff>76653</xdr:rowOff>
    </xdr:from>
    <xdr:to>
      <xdr:col>18</xdr:col>
      <xdr:colOff>533399</xdr:colOff>
      <xdr:row>30</xdr:row>
      <xdr:rowOff>139700</xdr:rowOff>
    </xdr:to>
    <xdr:sp macro="" textlink="">
      <xdr:nvSpPr>
        <xdr:cNvPr id="3" name="AutoShape 1525">
          <a:extLst>
            <a:ext uri="{FF2B5EF4-FFF2-40B4-BE49-F238E27FC236}">
              <a16:creationId xmlns:a16="http://schemas.microsoft.com/office/drawing/2014/main" id="{00000000-0008-0000-0E00-000003000000}"/>
            </a:ext>
          </a:extLst>
        </xdr:cNvPr>
        <xdr:cNvSpPr>
          <a:spLocks noChangeArrowheads="1"/>
        </xdr:cNvSpPr>
      </xdr:nvSpPr>
      <xdr:spPr bwMode="auto">
        <a:xfrm>
          <a:off x="9801036" y="7925253"/>
          <a:ext cx="3198683" cy="520247"/>
        </a:xfrm>
        <a:prstGeom prst="homePlate">
          <a:avLst>
            <a:gd name="adj" fmla="val 72917"/>
          </a:avLst>
        </a:prstGeom>
        <a:solidFill>
          <a:srgbClr val="FF6600"/>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sz="1400" b="1" i="0" strike="noStrike">
              <a:solidFill>
                <a:srgbClr val="000000"/>
              </a:solidFill>
              <a:latin typeface="Arial"/>
              <a:cs typeface="Arial"/>
            </a:rPr>
            <a:t>Waste stream 1 to waste </a:t>
          </a:r>
          <a:r>
            <a:rPr lang="en-US" sz="1400" b="1" i="0" strike="noStrike" baseline="0">
              <a:solidFill>
                <a:srgbClr val="000000"/>
              </a:solidFill>
              <a:latin typeface="Arial"/>
              <a:cs typeface="Arial"/>
            </a:rPr>
            <a:t>tank</a:t>
          </a:r>
          <a:endParaRPr lang="en-US" sz="1400" b="1" i="0" strike="noStrike">
            <a:solidFill>
              <a:srgbClr val="000000"/>
            </a:solidFill>
            <a:latin typeface="Arial"/>
            <a:cs typeface="Arial"/>
          </a:endParaRPr>
        </a:p>
      </xdr:txBody>
    </xdr:sp>
    <xdr:clientData/>
  </xdr:twoCellAnchor>
  <xdr:twoCellAnchor>
    <xdr:from>
      <xdr:col>9</xdr:col>
      <xdr:colOff>517526</xdr:colOff>
      <xdr:row>17</xdr:row>
      <xdr:rowOff>42136</xdr:rowOff>
    </xdr:from>
    <xdr:to>
      <xdr:col>14</xdr:col>
      <xdr:colOff>121286</xdr:colOff>
      <xdr:row>29</xdr:row>
      <xdr:rowOff>70076</xdr:rowOff>
    </xdr:to>
    <xdr:cxnSp macro="">
      <xdr:nvCxnSpPr>
        <xdr:cNvPr id="4" name="Shape 166">
          <a:extLst>
            <a:ext uri="{FF2B5EF4-FFF2-40B4-BE49-F238E27FC236}">
              <a16:creationId xmlns:a16="http://schemas.microsoft.com/office/drawing/2014/main" id="{00000000-0008-0000-0E00-000004000000}"/>
            </a:ext>
          </a:extLst>
        </xdr:cNvPr>
        <xdr:cNvCxnSpPr/>
      </xdr:nvCxnSpPr>
      <xdr:spPr>
        <a:xfrm rot="16200000" flipH="1">
          <a:off x="6755766" y="5089116"/>
          <a:ext cx="3350260" cy="2766060"/>
        </a:xfrm>
        <a:prstGeom prst="bentConnector2">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332932</xdr:colOff>
      <xdr:row>8</xdr:row>
      <xdr:rowOff>149695</xdr:rowOff>
    </xdr:from>
    <xdr:to>
      <xdr:col>26</xdr:col>
      <xdr:colOff>593442</xdr:colOff>
      <xdr:row>19</xdr:row>
      <xdr:rowOff>101902</xdr:rowOff>
    </xdr:to>
    <xdr:grpSp>
      <xdr:nvGrpSpPr>
        <xdr:cNvPr id="5" name="Group 1045">
          <a:extLst>
            <a:ext uri="{FF2B5EF4-FFF2-40B4-BE49-F238E27FC236}">
              <a16:creationId xmlns:a16="http://schemas.microsoft.com/office/drawing/2014/main" id="{00000000-0008-0000-0E00-000005000000}"/>
            </a:ext>
          </a:extLst>
        </xdr:cNvPr>
        <xdr:cNvGrpSpPr>
          <a:grpSpLocks/>
        </xdr:cNvGrpSpPr>
      </xdr:nvGrpSpPr>
      <xdr:grpSpPr bwMode="auto">
        <a:xfrm rot="5400000">
          <a:off x="15427726" y="3478972"/>
          <a:ext cx="2809707" cy="1485153"/>
          <a:chOff x="2321" y="821"/>
          <a:chExt cx="306" cy="150"/>
        </a:xfrm>
      </xdr:grpSpPr>
      <xdr:sp macro="" textlink="">
        <xdr:nvSpPr>
          <xdr:cNvPr id="6" name="Rectangle 1047">
            <a:extLst>
              <a:ext uri="{FF2B5EF4-FFF2-40B4-BE49-F238E27FC236}">
                <a16:creationId xmlns:a16="http://schemas.microsoft.com/office/drawing/2014/main" id="{00000000-0008-0000-0E00-000006000000}"/>
              </a:ext>
            </a:extLst>
          </xdr:cNvPr>
          <xdr:cNvSpPr>
            <a:spLocks noChangeAspect="1" noChangeArrowheads="1"/>
          </xdr:cNvSpPr>
        </xdr:nvSpPr>
        <xdr:spPr bwMode="auto">
          <a:xfrm rot="16200000">
            <a:off x="2280" y="883"/>
            <a:ext cx="126" cy="27"/>
          </a:xfrm>
          <a:prstGeom prst="rect">
            <a:avLst/>
          </a:prstGeom>
          <a:gradFill rotWithShape="0">
            <a:gsLst>
              <a:gs pos="0">
                <a:srgbClr val="00FF00"/>
              </a:gs>
              <a:gs pos="50000">
                <a:srgbClr val="007600"/>
              </a:gs>
              <a:gs pos="100000">
                <a:srgbClr val="00FF00"/>
              </a:gs>
            </a:gsLst>
            <a:lin ang="5400000" scaled="1"/>
          </a:gradFill>
          <a:ln w="9525">
            <a:solidFill>
              <a:srgbClr val="000000"/>
            </a:solidFill>
            <a:miter lim="800000"/>
            <a:headEnd/>
            <a:tailEnd/>
          </a:ln>
        </xdr:spPr>
      </xdr:sp>
      <xdr:sp macro="" textlink="">
        <xdr:nvSpPr>
          <xdr:cNvPr id="7" name="Rectangle 1048">
            <a:extLst>
              <a:ext uri="{FF2B5EF4-FFF2-40B4-BE49-F238E27FC236}">
                <a16:creationId xmlns:a16="http://schemas.microsoft.com/office/drawing/2014/main" id="{00000000-0008-0000-0E00-000007000000}"/>
              </a:ext>
            </a:extLst>
          </xdr:cNvPr>
          <xdr:cNvSpPr>
            <a:spLocks noChangeAspect="1" noChangeArrowheads="1"/>
          </xdr:cNvSpPr>
        </xdr:nvSpPr>
        <xdr:spPr bwMode="auto">
          <a:xfrm rot="16200000">
            <a:off x="2339" y="938"/>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8" name="Rectangle 1049">
            <a:extLst>
              <a:ext uri="{FF2B5EF4-FFF2-40B4-BE49-F238E27FC236}">
                <a16:creationId xmlns:a16="http://schemas.microsoft.com/office/drawing/2014/main" id="{00000000-0008-0000-0E00-000008000000}"/>
              </a:ext>
            </a:extLst>
          </xdr:cNvPr>
          <xdr:cNvSpPr>
            <a:spLocks noChangeAspect="1" noChangeArrowheads="1"/>
          </xdr:cNvSpPr>
        </xdr:nvSpPr>
        <xdr:spPr bwMode="auto">
          <a:xfrm rot="16200000">
            <a:off x="2338" y="819"/>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9" name="Rectangle 1050">
            <a:extLst>
              <a:ext uri="{FF2B5EF4-FFF2-40B4-BE49-F238E27FC236}">
                <a16:creationId xmlns:a16="http://schemas.microsoft.com/office/drawing/2014/main" id="{00000000-0008-0000-0E00-000009000000}"/>
              </a:ext>
            </a:extLst>
          </xdr:cNvPr>
          <xdr:cNvSpPr>
            <a:spLocks noChangeAspect="1" noChangeArrowheads="1"/>
          </xdr:cNvSpPr>
        </xdr:nvSpPr>
        <xdr:spPr bwMode="auto">
          <a:xfrm rot="16200000">
            <a:off x="2326" y="884"/>
            <a:ext cx="126" cy="26"/>
          </a:xfrm>
          <a:prstGeom prst="rect">
            <a:avLst/>
          </a:prstGeom>
          <a:gradFill rotWithShape="0">
            <a:gsLst>
              <a:gs pos="0">
                <a:srgbClr val="00FF00"/>
              </a:gs>
              <a:gs pos="50000">
                <a:srgbClr val="007600"/>
              </a:gs>
              <a:gs pos="100000">
                <a:srgbClr val="00FF00"/>
              </a:gs>
            </a:gsLst>
            <a:lin ang="5400000" scaled="1"/>
          </a:gradFill>
          <a:ln w="9525">
            <a:solidFill>
              <a:srgbClr val="000000"/>
            </a:solidFill>
            <a:miter lim="800000"/>
            <a:headEnd/>
            <a:tailEnd/>
          </a:ln>
        </xdr:spPr>
      </xdr:sp>
      <xdr:sp macro="" textlink="">
        <xdr:nvSpPr>
          <xdr:cNvPr id="10" name="Rectangle 1051">
            <a:extLst>
              <a:ext uri="{FF2B5EF4-FFF2-40B4-BE49-F238E27FC236}">
                <a16:creationId xmlns:a16="http://schemas.microsoft.com/office/drawing/2014/main" id="{00000000-0008-0000-0E00-00000A000000}"/>
              </a:ext>
            </a:extLst>
          </xdr:cNvPr>
          <xdr:cNvSpPr>
            <a:spLocks noChangeAspect="1" noChangeArrowheads="1"/>
          </xdr:cNvSpPr>
        </xdr:nvSpPr>
        <xdr:spPr bwMode="auto">
          <a:xfrm rot="16200000">
            <a:off x="2386" y="938"/>
            <a:ext cx="8" cy="35"/>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1" name="Rectangle 1052">
            <a:extLst>
              <a:ext uri="{FF2B5EF4-FFF2-40B4-BE49-F238E27FC236}">
                <a16:creationId xmlns:a16="http://schemas.microsoft.com/office/drawing/2014/main" id="{00000000-0008-0000-0E00-00000B000000}"/>
              </a:ext>
            </a:extLst>
          </xdr:cNvPr>
          <xdr:cNvSpPr>
            <a:spLocks noChangeAspect="1" noChangeArrowheads="1"/>
          </xdr:cNvSpPr>
        </xdr:nvSpPr>
        <xdr:spPr bwMode="auto">
          <a:xfrm rot="16200000">
            <a:off x="2385" y="819"/>
            <a:ext cx="8" cy="35"/>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2" name="Rectangle 1053">
            <a:extLst>
              <a:ext uri="{FF2B5EF4-FFF2-40B4-BE49-F238E27FC236}">
                <a16:creationId xmlns:a16="http://schemas.microsoft.com/office/drawing/2014/main" id="{00000000-0008-0000-0E00-00000C000000}"/>
              </a:ext>
            </a:extLst>
          </xdr:cNvPr>
          <xdr:cNvSpPr>
            <a:spLocks noChangeAspect="1" noChangeArrowheads="1"/>
          </xdr:cNvSpPr>
        </xdr:nvSpPr>
        <xdr:spPr bwMode="auto">
          <a:xfrm rot="16200000">
            <a:off x="2371" y="883"/>
            <a:ext cx="126" cy="27"/>
          </a:xfrm>
          <a:prstGeom prst="rect">
            <a:avLst/>
          </a:prstGeom>
          <a:gradFill rotWithShape="0">
            <a:gsLst>
              <a:gs pos="0">
                <a:srgbClr val="00FF00"/>
              </a:gs>
              <a:gs pos="50000">
                <a:srgbClr val="007600"/>
              </a:gs>
              <a:gs pos="100000">
                <a:srgbClr val="00FF00"/>
              </a:gs>
            </a:gsLst>
            <a:lin ang="5400000" scaled="1"/>
          </a:gradFill>
          <a:ln w="9525">
            <a:solidFill>
              <a:srgbClr val="000000"/>
            </a:solidFill>
            <a:miter lim="800000"/>
            <a:headEnd/>
            <a:tailEnd/>
          </a:ln>
        </xdr:spPr>
      </xdr:sp>
      <xdr:sp macro="" textlink="">
        <xdr:nvSpPr>
          <xdr:cNvPr id="13" name="Rectangle 1054">
            <a:extLst>
              <a:ext uri="{FF2B5EF4-FFF2-40B4-BE49-F238E27FC236}">
                <a16:creationId xmlns:a16="http://schemas.microsoft.com/office/drawing/2014/main" id="{00000000-0008-0000-0E00-00000D000000}"/>
              </a:ext>
            </a:extLst>
          </xdr:cNvPr>
          <xdr:cNvSpPr>
            <a:spLocks noChangeAspect="1" noChangeArrowheads="1"/>
          </xdr:cNvSpPr>
        </xdr:nvSpPr>
        <xdr:spPr bwMode="auto">
          <a:xfrm rot="16200000">
            <a:off x="2430" y="938"/>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4" name="Rectangle 1055">
            <a:extLst>
              <a:ext uri="{FF2B5EF4-FFF2-40B4-BE49-F238E27FC236}">
                <a16:creationId xmlns:a16="http://schemas.microsoft.com/office/drawing/2014/main" id="{00000000-0008-0000-0E00-00000E000000}"/>
              </a:ext>
            </a:extLst>
          </xdr:cNvPr>
          <xdr:cNvSpPr>
            <a:spLocks noChangeAspect="1" noChangeArrowheads="1"/>
          </xdr:cNvSpPr>
        </xdr:nvSpPr>
        <xdr:spPr bwMode="auto">
          <a:xfrm rot="16200000">
            <a:off x="2429" y="819"/>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5" name="Rectangle 1056">
            <a:extLst>
              <a:ext uri="{FF2B5EF4-FFF2-40B4-BE49-F238E27FC236}">
                <a16:creationId xmlns:a16="http://schemas.microsoft.com/office/drawing/2014/main" id="{00000000-0008-0000-0E00-00000F000000}"/>
              </a:ext>
            </a:extLst>
          </xdr:cNvPr>
          <xdr:cNvSpPr>
            <a:spLocks noChangeAspect="1" noChangeArrowheads="1"/>
          </xdr:cNvSpPr>
        </xdr:nvSpPr>
        <xdr:spPr bwMode="auto">
          <a:xfrm rot="16200000">
            <a:off x="2416" y="883"/>
            <a:ext cx="126" cy="27"/>
          </a:xfrm>
          <a:prstGeom prst="rect">
            <a:avLst/>
          </a:prstGeom>
          <a:gradFill rotWithShape="0">
            <a:gsLst>
              <a:gs pos="0">
                <a:srgbClr val="00FF00"/>
              </a:gs>
              <a:gs pos="50000">
                <a:srgbClr val="007600"/>
              </a:gs>
              <a:gs pos="100000">
                <a:srgbClr val="00FF00"/>
              </a:gs>
            </a:gsLst>
            <a:lin ang="5400000" scaled="1"/>
          </a:gradFill>
          <a:ln w="9525">
            <a:solidFill>
              <a:srgbClr val="000000"/>
            </a:solidFill>
            <a:miter lim="800000"/>
            <a:headEnd/>
            <a:tailEnd/>
          </a:ln>
        </xdr:spPr>
      </xdr:sp>
      <xdr:sp macro="" textlink="">
        <xdr:nvSpPr>
          <xdr:cNvPr id="16" name="Rectangle 1057">
            <a:extLst>
              <a:ext uri="{FF2B5EF4-FFF2-40B4-BE49-F238E27FC236}">
                <a16:creationId xmlns:a16="http://schemas.microsoft.com/office/drawing/2014/main" id="{00000000-0008-0000-0E00-000010000000}"/>
              </a:ext>
            </a:extLst>
          </xdr:cNvPr>
          <xdr:cNvSpPr>
            <a:spLocks noChangeAspect="1" noChangeArrowheads="1"/>
          </xdr:cNvSpPr>
        </xdr:nvSpPr>
        <xdr:spPr bwMode="auto">
          <a:xfrm rot="16200000">
            <a:off x="2475" y="938"/>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7" name="Rectangle 1058">
            <a:extLst>
              <a:ext uri="{FF2B5EF4-FFF2-40B4-BE49-F238E27FC236}">
                <a16:creationId xmlns:a16="http://schemas.microsoft.com/office/drawing/2014/main" id="{00000000-0008-0000-0E00-000011000000}"/>
              </a:ext>
            </a:extLst>
          </xdr:cNvPr>
          <xdr:cNvSpPr>
            <a:spLocks noChangeAspect="1" noChangeArrowheads="1"/>
          </xdr:cNvSpPr>
        </xdr:nvSpPr>
        <xdr:spPr bwMode="auto">
          <a:xfrm rot="16200000">
            <a:off x="2474" y="819"/>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8" name="Rectangle 1059">
            <a:extLst>
              <a:ext uri="{FF2B5EF4-FFF2-40B4-BE49-F238E27FC236}">
                <a16:creationId xmlns:a16="http://schemas.microsoft.com/office/drawing/2014/main" id="{00000000-0008-0000-0E00-000012000000}"/>
              </a:ext>
            </a:extLst>
          </xdr:cNvPr>
          <xdr:cNvSpPr>
            <a:spLocks noChangeAspect="1" noChangeArrowheads="1"/>
          </xdr:cNvSpPr>
        </xdr:nvSpPr>
        <xdr:spPr bwMode="auto">
          <a:xfrm rot="16200000">
            <a:off x="2462" y="884"/>
            <a:ext cx="126" cy="26"/>
          </a:xfrm>
          <a:prstGeom prst="rect">
            <a:avLst/>
          </a:prstGeom>
          <a:gradFill rotWithShape="0">
            <a:gsLst>
              <a:gs pos="0">
                <a:srgbClr val="00FF00"/>
              </a:gs>
              <a:gs pos="50000">
                <a:srgbClr val="007600"/>
              </a:gs>
              <a:gs pos="100000">
                <a:srgbClr val="00FF00"/>
              </a:gs>
            </a:gsLst>
            <a:lin ang="5400000" scaled="1"/>
          </a:gradFill>
          <a:ln w="9525">
            <a:solidFill>
              <a:srgbClr val="000000"/>
            </a:solidFill>
            <a:miter lim="800000"/>
            <a:headEnd/>
            <a:tailEnd/>
          </a:ln>
        </xdr:spPr>
      </xdr:sp>
      <xdr:sp macro="" textlink="">
        <xdr:nvSpPr>
          <xdr:cNvPr id="19" name="Rectangle 1060">
            <a:extLst>
              <a:ext uri="{FF2B5EF4-FFF2-40B4-BE49-F238E27FC236}">
                <a16:creationId xmlns:a16="http://schemas.microsoft.com/office/drawing/2014/main" id="{00000000-0008-0000-0E00-000013000000}"/>
              </a:ext>
            </a:extLst>
          </xdr:cNvPr>
          <xdr:cNvSpPr>
            <a:spLocks noChangeAspect="1" noChangeArrowheads="1"/>
          </xdr:cNvSpPr>
        </xdr:nvSpPr>
        <xdr:spPr bwMode="auto">
          <a:xfrm rot="16200000">
            <a:off x="2522" y="938"/>
            <a:ext cx="8" cy="35"/>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20" name="Rectangle 1061">
            <a:extLst>
              <a:ext uri="{FF2B5EF4-FFF2-40B4-BE49-F238E27FC236}">
                <a16:creationId xmlns:a16="http://schemas.microsoft.com/office/drawing/2014/main" id="{00000000-0008-0000-0E00-000014000000}"/>
              </a:ext>
            </a:extLst>
          </xdr:cNvPr>
          <xdr:cNvSpPr>
            <a:spLocks noChangeAspect="1" noChangeArrowheads="1"/>
          </xdr:cNvSpPr>
        </xdr:nvSpPr>
        <xdr:spPr bwMode="auto">
          <a:xfrm rot="16200000">
            <a:off x="2521" y="819"/>
            <a:ext cx="8" cy="35"/>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21" name="Rectangle 1062">
            <a:extLst>
              <a:ext uri="{FF2B5EF4-FFF2-40B4-BE49-F238E27FC236}">
                <a16:creationId xmlns:a16="http://schemas.microsoft.com/office/drawing/2014/main" id="{00000000-0008-0000-0E00-000015000000}"/>
              </a:ext>
            </a:extLst>
          </xdr:cNvPr>
          <xdr:cNvSpPr>
            <a:spLocks noChangeAspect="1" noChangeArrowheads="1"/>
          </xdr:cNvSpPr>
        </xdr:nvSpPr>
        <xdr:spPr bwMode="auto">
          <a:xfrm rot="16200000">
            <a:off x="2507" y="883"/>
            <a:ext cx="126" cy="27"/>
          </a:xfrm>
          <a:prstGeom prst="rect">
            <a:avLst/>
          </a:prstGeom>
          <a:gradFill rotWithShape="0">
            <a:gsLst>
              <a:gs pos="0">
                <a:srgbClr val="00FF00"/>
              </a:gs>
              <a:gs pos="50000">
                <a:srgbClr val="007600"/>
              </a:gs>
              <a:gs pos="100000">
                <a:srgbClr val="00FF00"/>
              </a:gs>
            </a:gsLst>
            <a:lin ang="5400000" scaled="1"/>
          </a:gradFill>
          <a:ln w="9525">
            <a:solidFill>
              <a:srgbClr val="000000"/>
            </a:solidFill>
            <a:miter lim="800000"/>
            <a:headEnd/>
            <a:tailEnd/>
          </a:ln>
        </xdr:spPr>
      </xdr:sp>
      <xdr:sp macro="" textlink="">
        <xdr:nvSpPr>
          <xdr:cNvPr id="22" name="Rectangle 1063">
            <a:extLst>
              <a:ext uri="{FF2B5EF4-FFF2-40B4-BE49-F238E27FC236}">
                <a16:creationId xmlns:a16="http://schemas.microsoft.com/office/drawing/2014/main" id="{00000000-0008-0000-0E00-000016000000}"/>
              </a:ext>
            </a:extLst>
          </xdr:cNvPr>
          <xdr:cNvSpPr>
            <a:spLocks noChangeAspect="1" noChangeArrowheads="1"/>
          </xdr:cNvSpPr>
        </xdr:nvSpPr>
        <xdr:spPr bwMode="auto">
          <a:xfrm rot="16200000">
            <a:off x="2566" y="938"/>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23" name="Rectangle 1064">
            <a:extLst>
              <a:ext uri="{FF2B5EF4-FFF2-40B4-BE49-F238E27FC236}">
                <a16:creationId xmlns:a16="http://schemas.microsoft.com/office/drawing/2014/main" id="{00000000-0008-0000-0E00-000017000000}"/>
              </a:ext>
            </a:extLst>
          </xdr:cNvPr>
          <xdr:cNvSpPr>
            <a:spLocks noChangeAspect="1" noChangeArrowheads="1"/>
          </xdr:cNvSpPr>
        </xdr:nvSpPr>
        <xdr:spPr bwMode="auto">
          <a:xfrm rot="16200000">
            <a:off x="2565" y="819"/>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24" name="Text Box 1096">
            <a:extLst>
              <a:ext uri="{FF2B5EF4-FFF2-40B4-BE49-F238E27FC236}">
                <a16:creationId xmlns:a16="http://schemas.microsoft.com/office/drawing/2014/main" id="{00000000-0008-0000-0E00-000018000000}"/>
              </a:ext>
            </a:extLst>
          </xdr:cNvPr>
          <xdr:cNvSpPr txBox="1">
            <a:spLocks noChangeArrowheads="1"/>
          </xdr:cNvSpPr>
        </xdr:nvSpPr>
        <xdr:spPr bwMode="auto">
          <a:xfrm>
            <a:off x="2590" y="840"/>
            <a:ext cx="37" cy="112"/>
          </a:xfrm>
          <a:prstGeom prst="rect">
            <a:avLst/>
          </a:prstGeom>
          <a:noFill/>
          <a:ln w="9525">
            <a:noFill/>
            <a:miter lim="800000"/>
            <a:headEnd/>
            <a:tailEnd/>
          </a:ln>
        </xdr:spPr>
        <xdr:txBody>
          <a:bodyPr wrap="square" lIns="18288" tIns="18288" rIns="18288" bIns="0" anchor="t" upright="1">
            <a:noAutofit/>
          </a:bodyPr>
          <a:lstStyle/>
          <a:p>
            <a:pPr algn="ctr" rtl="0">
              <a:defRPr sz="1000"/>
            </a:pPr>
            <a:r>
              <a:rPr lang="en-US" sz="1800" b="1" i="0" strike="noStrike">
                <a:solidFill>
                  <a:srgbClr val="000000"/>
                </a:solidFill>
                <a:latin typeface="Arial Narrow" pitchFamily="34" charset="0"/>
              </a:rPr>
              <a:t>UF</a:t>
            </a:r>
          </a:p>
        </xdr:txBody>
      </xdr:sp>
      <xdr:sp macro="" textlink="">
        <xdr:nvSpPr>
          <xdr:cNvPr id="25" name="Rectangle 1097">
            <a:extLst>
              <a:ext uri="{FF2B5EF4-FFF2-40B4-BE49-F238E27FC236}">
                <a16:creationId xmlns:a16="http://schemas.microsoft.com/office/drawing/2014/main" id="{00000000-0008-0000-0E00-000019000000}"/>
              </a:ext>
            </a:extLst>
          </xdr:cNvPr>
          <xdr:cNvSpPr>
            <a:spLocks noChangeArrowheads="1"/>
          </xdr:cNvSpPr>
        </xdr:nvSpPr>
        <xdr:spPr bwMode="auto">
          <a:xfrm>
            <a:off x="2321" y="821"/>
            <a:ext cx="268" cy="8"/>
          </a:xfrm>
          <a:prstGeom prst="rect">
            <a:avLst/>
          </a:prstGeom>
          <a:solidFill>
            <a:schemeClr val="bg1">
              <a:lumMod val="50000"/>
            </a:schemeClr>
          </a:solidFill>
          <a:ln w="9525">
            <a:solidFill>
              <a:srgbClr val="000000"/>
            </a:solidFill>
            <a:miter lim="800000"/>
            <a:headEnd/>
            <a:tailEnd/>
          </a:ln>
        </xdr:spPr>
      </xdr:sp>
      <xdr:sp macro="" textlink="">
        <xdr:nvSpPr>
          <xdr:cNvPr id="26" name="Line 1098">
            <a:extLst>
              <a:ext uri="{FF2B5EF4-FFF2-40B4-BE49-F238E27FC236}">
                <a16:creationId xmlns:a16="http://schemas.microsoft.com/office/drawing/2014/main" id="{00000000-0008-0000-0E00-00001A000000}"/>
              </a:ext>
            </a:extLst>
          </xdr:cNvPr>
          <xdr:cNvSpPr>
            <a:spLocks noChangeShapeType="1"/>
          </xdr:cNvSpPr>
        </xdr:nvSpPr>
        <xdr:spPr bwMode="auto">
          <a:xfrm flipV="1">
            <a:off x="2342" y="824"/>
            <a:ext cx="0" cy="142"/>
          </a:xfrm>
          <a:prstGeom prst="line">
            <a:avLst/>
          </a:prstGeom>
          <a:noFill/>
          <a:ln w="38100">
            <a:solidFill>
              <a:srgbClr val="0000FF"/>
            </a:solidFill>
            <a:round/>
            <a:headEnd/>
            <a:tailEnd/>
          </a:ln>
        </xdr:spPr>
      </xdr:sp>
      <xdr:sp macro="" textlink="">
        <xdr:nvSpPr>
          <xdr:cNvPr id="27" name="Line 1099">
            <a:extLst>
              <a:ext uri="{FF2B5EF4-FFF2-40B4-BE49-F238E27FC236}">
                <a16:creationId xmlns:a16="http://schemas.microsoft.com/office/drawing/2014/main" id="{00000000-0008-0000-0E00-00001B000000}"/>
              </a:ext>
            </a:extLst>
          </xdr:cNvPr>
          <xdr:cNvSpPr>
            <a:spLocks noChangeShapeType="1"/>
          </xdr:cNvSpPr>
        </xdr:nvSpPr>
        <xdr:spPr bwMode="auto">
          <a:xfrm flipV="1">
            <a:off x="2479" y="824"/>
            <a:ext cx="0" cy="142"/>
          </a:xfrm>
          <a:prstGeom prst="line">
            <a:avLst/>
          </a:prstGeom>
          <a:noFill/>
          <a:ln w="38100">
            <a:solidFill>
              <a:srgbClr val="0000FF"/>
            </a:solidFill>
            <a:round/>
            <a:headEnd/>
            <a:tailEnd/>
          </a:ln>
        </xdr:spPr>
      </xdr:sp>
      <xdr:sp macro="" textlink="">
        <xdr:nvSpPr>
          <xdr:cNvPr id="28" name="Line 1100">
            <a:extLst>
              <a:ext uri="{FF2B5EF4-FFF2-40B4-BE49-F238E27FC236}">
                <a16:creationId xmlns:a16="http://schemas.microsoft.com/office/drawing/2014/main" id="{00000000-0008-0000-0E00-00001C000000}"/>
              </a:ext>
            </a:extLst>
          </xdr:cNvPr>
          <xdr:cNvSpPr>
            <a:spLocks noChangeShapeType="1"/>
          </xdr:cNvSpPr>
        </xdr:nvSpPr>
        <xdr:spPr bwMode="auto">
          <a:xfrm flipV="1">
            <a:off x="2434" y="824"/>
            <a:ext cx="0" cy="142"/>
          </a:xfrm>
          <a:prstGeom prst="line">
            <a:avLst/>
          </a:prstGeom>
          <a:noFill/>
          <a:ln w="38100">
            <a:solidFill>
              <a:srgbClr val="0000FF"/>
            </a:solidFill>
            <a:round/>
            <a:headEnd/>
            <a:tailEnd/>
          </a:ln>
        </xdr:spPr>
      </xdr:sp>
      <xdr:sp macro="" textlink="">
        <xdr:nvSpPr>
          <xdr:cNvPr id="29" name="Line 1101">
            <a:extLst>
              <a:ext uri="{FF2B5EF4-FFF2-40B4-BE49-F238E27FC236}">
                <a16:creationId xmlns:a16="http://schemas.microsoft.com/office/drawing/2014/main" id="{00000000-0008-0000-0E00-00001D000000}"/>
              </a:ext>
            </a:extLst>
          </xdr:cNvPr>
          <xdr:cNvSpPr>
            <a:spLocks noChangeShapeType="1"/>
          </xdr:cNvSpPr>
        </xdr:nvSpPr>
        <xdr:spPr bwMode="auto">
          <a:xfrm flipV="1">
            <a:off x="2388" y="824"/>
            <a:ext cx="0" cy="142"/>
          </a:xfrm>
          <a:prstGeom prst="line">
            <a:avLst/>
          </a:prstGeom>
          <a:noFill/>
          <a:ln w="38100">
            <a:solidFill>
              <a:srgbClr val="0000FF"/>
            </a:solidFill>
            <a:round/>
            <a:headEnd/>
            <a:tailEnd/>
          </a:ln>
        </xdr:spPr>
      </xdr:sp>
      <xdr:sp macro="" textlink="">
        <xdr:nvSpPr>
          <xdr:cNvPr id="30" name="Line 1102">
            <a:extLst>
              <a:ext uri="{FF2B5EF4-FFF2-40B4-BE49-F238E27FC236}">
                <a16:creationId xmlns:a16="http://schemas.microsoft.com/office/drawing/2014/main" id="{00000000-0008-0000-0E00-00001E000000}"/>
              </a:ext>
            </a:extLst>
          </xdr:cNvPr>
          <xdr:cNvSpPr>
            <a:spLocks noChangeShapeType="1"/>
          </xdr:cNvSpPr>
        </xdr:nvSpPr>
        <xdr:spPr bwMode="auto">
          <a:xfrm flipV="1">
            <a:off x="2570" y="824"/>
            <a:ext cx="0" cy="142"/>
          </a:xfrm>
          <a:prstGeom prst="line">
            <a:avLst/>
          </a:prstGeom>
          <a:noFill/>
          <a:ln w="38100">
            <a:solidFill>
              <a:srgbClr val="0000FF"/>
            </a:solidFill>
            <a:round/>
            <a:headEnd/>
            <a:tailEnd/>
          </a:ln>
        </xdr:spPr>
      </xdr:sp>
      <xdr:sp macro="" textlink="">
        <xdr:nvSpPr>
          <xdr:cNvPr id="31" name="Line 1103">
            <a:extLst>
              <a:ext uri="{FF2B5EF4-FFF2-40B4-BE49-F238E27FC236}">
                <a16:creationId xmlns:a16="http://schemas.microsoft.com/office/drawing/2014/main" id="{00000000-0008-0000-0E00-00001F000000}"/>
              </a:ext>
            </a:extLst>
          </xdr:cNvPr>
          <xdr:cNvSpPr>
            <a:spLocks noChangeShapeType="1"/>
          </xdr:cNvSpPr>
        </xdr:nvSpPr>
        <xdr:spPr bwMode="auto">
          <a:xfrm flipV="1">
            <a:off x="2525" y="824"/>
            <a:ext cx="0" cy="142"/>
          </a:xfrm>
          <a:prstGeom prst="line">
            <a:avLst/>
          </a:prstGeom>
          <a:noFill/>
          <a:ln w="38100">
            <a:solidFill>
              <a:srgbClr val="0000FF"/>
            </a:solidFill>
            <a:round/>
            <a:headEnd/>
            <a:tailEnd/>
          </a:ln>
        </xdr:spPr>
      </xdr:sp>
      <xdr:sp macro="" textlink="">
        <xdr:nvSpPr>
          <xdr:cNvPr id="32" name="Rectangle 1065">
            <a:extLst>
              <a:ext uri="{FF2B5EF4-FFF2-40B4-BE49-F238E27FC236}">
                <a16:creationId xmlns:a16="http://schemas.microsoft.com/office/drawing/2014/main" id="{00000000-0008-0000-0E00-000020000000}"/>
              </a:ext>
            </a:extLst>
          </xdr:cNvPr>
          <xdr:cNvSpPr>
            <a:spLocks noChangeArrowheads="1"/>
          </xdr:cNvSpPr>
        </xdr:nvSpPr>
        <xdr:spPr bwMode="auto">
          <a:xfrm>
            <a:off x="2322" y="963"/>
            <a:ext cx="265" cy="8"/>
          </a:xfrm>
          <a:prstGeom prst="rect">
            <a:avLst/>
          </a:prstGeom>
          <a:solidFill>
            <a:schemeClr val="bg1">
              <a:lumMod val="50000"/>
            </a:schemeClr>
          </a:solidFill>
          <a:ln w="9525">
            <a:solidFill>
              <a:srgbClr val="000000"/>
            </a:solidFill>
            <a:miter lim="800000"/>
            <a:headEnd/>
            <a:tailEnd/>
          </a:ln>
        </xdr:spPr>
      </xdr:sp>
    </xdr:grpSp>
    <xdr:clientData/>
  </xdr:twoCellAnchor>
  <xdr:twoCellAnchor>
    <xdr:from>
      <xdr:col>26</xdr:col>
      <xdr:colOff>588291</xdr:colOff>
      <xdr:row>18</xdr:row>
      <xdr:rowOff>15242</xdr:rowOff>
    </xdr:from>
    <xdr:to>
      <xdr:col>29</xdr:col>
      <xdr:colOff>479071</xdr:colOff>
      <xdr:row>33</xdr:row>
      <xdr:rowOff>63502</xdr:rowOff>
    </xdr:to>
    <xdr:cxnSp macro="">
      <xdr:nvCxnSpPr>
        <xdr:cNvPr id="34" name="Shape 166">
          <a:extLst>
            <a:ext uri="{FF2B5EF4-FFF2-40B4-BE49-F238E27FC236}">
              <a16:creationId xmlns:a16="http://schemas.microsoft.com/office/drawing/2014/main" id="{00000000-0008-0000-0E00-000022000000}"/>
            </a:ext>
          </a:extLst>
        </xdr:cNvPr>
        <xdr:cNvCxnSpPr/>
      </xdr:nvCxnSpPr>
      <xdr:spPr>
        <a:xfrm rot="16200000" flipH="1">
          <a:off x="16714751" y="6062982"/>
          <a:ext cx="4023360" cy="2011680"/>
        </a:xfrm>
        <a:prstGeom prst="bentConnector3">
          <a:avLst>
            <a:gd name="adj1" fmla="val 99908"/>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177800</xdr:colOff>
      <xdr:row>14</xdr:row>
      <xdr:rowOff>132518</xdr:rowOff>
    </xdr:from>
    <xdr:to>
      <xdr:col>8</xdr:col>
      <xdr:colOff>55880</xdr:colOff>
      <xdr:row>14</xdr:row>
      <xdr:rowOff>139700</xdr:rowOff>
    </xdr:to>
    <xdr:cxnSp macro="">
      <xdr:nvCxnSpPr>
        <xdr:cNvPr id="35" name="Shape 166">
          <a:extLst>
            <a:ext uri="{FF2B5EF4-FFF2-40B4-BE49-F238E27FC236}">
              <a16:creationId xmlns:a16="http://schemas.microsoft.com/office/drawing/2014/main" id="{00000000-0008-0000-0E00-000023000000}"/>
            </a:ext>
          </a:extLst>
        </xdr:cNvPr>
        <xdr:cNvCxnSpPr/>
      </xdr:nvCxnSpPr>
      <xdr:spPr>
        <a:xfrm flipV="1">
          <a:off x="4620260" y="4201598"/>
          <a:ext cx="1249680" cy="7182"/>
        </a:xfrm>
        <a:prstGeom prst="bentConnector3">
          <a:avLst>
            <a:gd name="adj1" fmla="val -3956"/>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494277</xdr:colOff>
      <xdr:row>8</xdr:row>
      <xdr:rowOff>101602</xdr:rowOff>
    </xdr:from>
    <xdr:to>
      <xdr:col>36</xdr:col>
      <xdr:colOff>303225</xdr:colOff>
      <xdr:row>19</xdr:row>
      <xdr:rowOff>51699</xdr:rowOff>
    </xdr:to>
    <xdr:grpSp>
      <xdr:nvGrpSpPr>
        <xdr:cNvPr id="36" name="Group 1045">
          <a:extLst>
            <a:ext uri="{FF2B5EF4-FFF2-40B4-BE49-F238E27FC236}">
              <a16:creationId xmlns:a16="http://schemas.microsoft.com/office/drawing/2014/main" id="{00000000-0008-0000-0E00-000024000000}"/>
            </a:ext>
          </a:extLst>
        </xdr:cNvPr>
        <xdr:cNvGrpSpPr>
          <a:grpSpLocks/>
        </xdr:cNvGrpSpPr>
      </xdr:nvGrpSpPr>
      <xdr:grpSpPr bwMode="auto">
        <a:xfrm rot="5400000">
          <a:off x="21446738" y="3342641"/>
          <a:ext cx="2807597" cy="1659519"/>
          <a:chOff x="2321" y="814"/>
          <a:chExt cx="309" cy="157"/>
        </a:xfrm>
      </xdr:grpSpPr>
      <xdr:sp macro="" textlink="">
        <xdr:nvSpPr>
          <xdr:cNvPr id="37" name="Rectangle 1047">
            <a:extLst>
              <a:ext uri="{FF2B5EF4-FFF2-40B4-BE49-F238E27FC236}">
                <a16:creationId xmlns:a16="http://schemas.microsoft.com/office/drawing/2014/main" id="{00000000-0008-0000-0E00-000025000000}"/>
              </a:ext>
            </a:extLst>
          </xdr:cNvPr>
          <xdr:cNvSpPr>
            <a:spLocks noChangeAspect="1" noChangeArrowheads="1"/>
          </xdr:cNvSpPr>
        </xdr:nvSpPr>
        <xdr:spPr bwMode="auto">
          <a:xfrm rot="16200000">
            <a:off x="2280" y="883"/>
            <a:ext cx="126" cy="27"/>
          </a:xfrm>
          <a:prstGeom prst="rect">
            <a:avLst/>
          </a:prstGeom>
          <a:gradFill rotWithShape="0">
            <a:gsLst>
              <a:gs pos="0">
                <a:schemeClr val="tx2">
                  <a:lumMod val="20000"/>
                  <a:lumOff val="80000"/>
                </a:schemeClr>
              </a:gs>
              <a:gs pos="50000">
                <a:srgbClr val="00B0F0"/>
              </a:gs>
              <a:gs pos="100000">
                <a:schemeClr val="tx2">
                  <a:lumMod val="20000"/>
                  <a:lumOff val="80000"/>
                </a:schemeClr>
              </a:gs>
            </a:gsLst>
            <a:lin ang="5400000" scaled="1"/>
          </a:gradFill>
          <a:ln w="9525">
            <a:solidFill>
              <a:srgbClr val="000000"/>
            </a:solidFill>
            <a:miter lim="800000"/>
            <a:headEnd/>
            <a:tailEnd/>
          </a:ln>
        </xdr:spPr>
      </xdr:sp>
      <xdr:sp macro="" textlink="">
        <xdr:nvSpPr>
          <xdr:cNvPr id="38" name="Rectangle 1048">
            <a:extLst>
              <a:ext uri="{FF2B5EF4-FFF2-40B4-BE49-F238E27FC236}">
                <a16:creationId xmlns:a16="http://schemas.microsoft.com/office/drawing/2014/main" id="{00000000-0008-0000-0E00-000026000000}"/>
              </a:ext>
            </a:extLst>
          </xdr:cNvPr>
          <xdr:cNvSpPr>
            <a:spLocks noChangeAspect="1" noChangeArrowheads="1"/>
          </xdr:cNvSpPr>
        </xdr:nvSpPr>
        <xdr:spPr bwMode="auto">
          <a:xfrm rot="16200000">
            <a:off x="2339" y="938"/>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39" name="Rectangle 1049">
            <a:extLst>
              <a:ext uri="{FF2B5EF4-FFF2-40B4-BE49-F238E27FC236}">
                <a16:creationId xmlns:a16="http://schemas.microsoft.com/office/drawing/2014/main" id="{00000000-0008-0000-0E00-000027000000}"/>
              </a:ext>
            </a:extLst>
          </xdr:cNvPr>
          <xdr:cNvSpPr>
            <a:spLocks noChangeAspect="1" noChangeArrowheads="1"/>
          </xdr:cNvSpPr>
        </xdr:nvSpPr>
        <xdr:spPr bwMode="auto">
          <a:xfrm rot="16200000">
            <a:off x="2338" y="819"/>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40" name="Rectangle 1050">
            <a:extLst>
              <a:ext uri="{FF2B5EF4-FFF2-40B4-BE49-F238E27FC236}">
                <a16:creationId xmlns:a16="http://schemas.microsoft.com/office/drawing/2014/main" id="{00000000-0008-0000-0E00-000028000000}"/>
              </a:ext>
            </a:extLst>
          </xdr:cNvPr>
          <xdr:cNvSpPr>
            <a:spLocks noChangeAspect="1" noChangeArrowheads="1"/>
          </xdr:cNvSpPr>
        </xdr:nvSpPr>
        <xdr:spPr bwMode="auto">
          <a:xfrm rot="16200000">
            <a:off x="2326" y="884"/>
            <a:ext cx="126" cy="26"/>
          </a:xfrm>
          <a:prstGeom prst="rect">
            <a:avLst/>
          </a:prstGeom>
          <a:gradFill rotWithShape="0">
            <a:gsLst>
              <a:gs pos="0">
                <a:schemeClr val="tx2">
                  <a:lumMod val="20000"/>
                  <a:lumOff val="80000"/>
                </a:schemeClr>
              </a:gs>
              <a:gs pos="50000">
                <a:srgbClr val="00B0F0"/>
              </a:gs>
              <a:gs pos="100000">
                <a:schemeClr val="tx2">
                  <a:lumMod val="20000"/>
                  <a:lumOff val="80000"/>
                </a:schemeClr>
              </a:gs>
            </a:gsLst>
            <a:lin ang="5400000" scaled="1"/>
          </a:gradFill>
          <a:ln w="9525">
            <a:solidFill>
              <a:srgbClr val="000000"/>
            </a:solidFill>
            <a:miter lim="800000"/>
            <a:headEnd/>
            <a:tailEnd/>
          </a:ln>
        </xdr:spPr>
      </xdr:sp>
      <xdr:sp macro="" textlink="">
        <xdr:nvSpPr>
          <xdr:cNvPr id="41" name="Rectangle 1051">
            <a:extLst>
              <a:ext uri="{FF2B5EF4-FFF2-40B4-BE49-F238E27FC236}">
                <a16:creationId xmlns:a16="http://schemas.microsoft.com/office/drawing/2014/main" id="{00000000-0008-0000-0E00-000029000000}"/>
              </a:ext>
            </a:extLst>
          </xdr:cNvPr>
          <xdr:cNvSpPr>
            <a:spLocks noChangeAspect="1" noChangeArrowheads="1"/>
          </xdr:cNvSpPr>
        </xdr:nvSpPr>
        <xdr:spPr bwMode="auto">
          <a:xfrm rot="16200000">
            <a:off x="2386" y="938"/>
            <a:ext cx="8" cy="35"/>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42" name="Rectangle 1052">
            <a:extLst>
              <a:ext uri="{FF2B5EF4-FFF2-40B4-BE49-F238E27FC236}">
                <a16:creationId xmlns:a16="http://schemas.microsoft.com/office/drawing/2014/main" id="{00000000-0008-0000-0E00-00002A000000}"/>
              </a:ext>
            </a:extLst>
          </xdr:cNvPr>
          <xdr:cNvSpPr>
            <a:spLocks noChangeAspect="1" noChangeArrowheads="1"/>
          </xdr:cNvSpPr>
        </xdr:nvSpPr>
        <xdr:spPr bwMode="auto">
          <a:xfrm rot="16200000">
            <a:off x="2385" y="819"/>
            <a:ext cx="8" cy="35"/>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43" name="Rectangle 1053">
            <a:extLst>
              <a:ext uri="{FF2B5EF4-FFF2-40B4-BE49-F238E27FC236}">
                <a16:creationId xmlns:a16="http://schemas.microsoft.com/office/drawing/2014/main" id="{00000000-0008-0000-0E00-00002B000000}"/>
              </a:ext>
            </a:extLst>
          </xdr:cNvPr>
          <xdr:cNvSpPr>
            <a:spLocks noChangeAspect="1" noChangeArrowheads="1"/>
          </xdr:cNvSpPr>
        </xdr:nvSpPr>
        <xdr:spPr bwMode="auto">
          <a:xfrm rot="16200000">
            <a:off x="2371" y="883"/>
            <a:ext cx="126" cy="27"/>
          </a:xfrm>
          <a:prstGeom prst="rect">
            <a:avLst/>
          </a:prstGeom>
          <a:gradFill rotWithShape="0">
            <a:gsLst>
              <a:gs pos="0">
                <a:schemeClr val="tx2">
                  <a:lumMod val="20000"/>
                  <a:lumOff val="80000"/>
                </a:schemeClr>
              </a:gs>
              <a:gs pos="50000">
                <a:srgbClr val="00B0F0"/>
              </a:gs>
              <a:gs pos="100000">
                <a:schemeClr val="tx2">
                  <a:lumMod val="20000"/>
                  <a:lumOff val="80000"/>
                </a:schemeClr>
              </a:gs>
            </a:gsLst>
            <a:lin ang="5400000" scaled="1"/>
          </a:gradFill>
          <a:ln w="9525">
            <a:solidFill>
              <a:srgbClr val="000000"/>
            </a:solidFill>
            <a:miter lim="800000"/>
            <a:headEnd/>
            <a:tailEnd/>
          </a:ln>
        </xdr:spPr>
      </xdr:sp>
      <xdr:sp macro="" textlink="">
        <xdr:nvSpPr>
          <xdr:cNvPr id="44" name="Rectangle 1054">
            <a:extLst>
              <a:ext uri="{FF2B5EF4-FFF2-40B4-BE49-F238E27FC236}">
                <a16:creationId xmlns:a16="http://schemas.microsoft.com/office/drawing/2014/main" id="{00000000-0008-0000-0E00-00002C000000}"/>
              </a:ext>
            </a:extLst>
          </xdr:cNvPr>
          <xdr:cNvSpPr>
            <a:spLocks noChangeAspect="1" noChangeArrowheads="1"/>
          </xdr:cNvSpPr>
        </xdr:nvSpPr>
        <xdr:spPr bwMode="auto">
          <a:xfrm rot="16200000">
            <a:off x="2430" y="938"/>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45" name="Rectangle 1055">
            <a:extLst>
              <a:ext uri="{FF2B5EF4-FFF2-40B4-BE49-F238E27FC236}">
                <a16:creationId xmlns:a16="http://schemas.microsoft.com/office/drawing/2014/main" id="{00000000-0008-0000-0E00-00002D000000}"/>
              </a:ext>
            </a:extLst>
          </xdr:cNvPr>
          <xdr:cNvSpPr>
            <a:spLocks noChangeAspect="1" noChangeArrowheads="1"/>
          </xdr:cNvSpPr>
        </xdr:nvSpPr>
        <xdr:spPr bwMode="auto">
          <a:xfrm rot="16200000">
            <a:off x="2429" y="819"/>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46" name="Rectangle 1056">
            <a:extLst>
              <a:ext uri="{FF2B5EF4-FFF2-40B4-BE49-F238E27FC236}">
                <a16:creationId xmlns:a16="http://schemas.microsoft.com/office/drawing/2014/main" id="{00000000-0008-0000-0E00-00002E000000}"/>
              </a:ext>
            </a:extLst>
          </xdr:cNvPr>
          <xdr:cNvSpPr>
            <a:spLocks noChangeAspect="1" noChangeArrowheads="1"/>
          </xdr:cNvSpPr>
        </xdr:nvSpPr>
        <xdr:spPr bwMode="auto">
          <a:xfrm rot="16200000">
            <a:off x="2416" y="883"/>
            <a:ext cx="126" cy="27"/>
          </a:xfrm>
          <a:prstGeom prst="rect">
            <a:avLst/>
          </a:prstGeom>
          <a:gradFill rotWithShape="0">
            <a:gsLst>
              <a:gs pos="0">
                <a:schemeClr val="tx2">
                  <a:lumMod val="20000"/>
                  <a:lumOff val="80000"/>
                </a:schemeClr>
              </a:gs>
              <a:gs pos="50000">
                <a:srgbClr val="00B0F0"/>
              </a:gs>
              <a:gs pos="100000">
                <a:schemeClr val="tx2">
                  <a:lumMod val="20000"/>
                  <a:lumOff val="80000"/>
                </a:schemeClr>
              </a:gs>
            </a:gsLst>
            <a:lin ang="5400000" scaled="1"/>
          </a:gradFill>
          <a:ln w="9525">
            <a:solidFill>
              <a:srgbClr val="000000"/>
            </a:solidFill>
            <a:miter lim="800000"/>
            <a:headEnd/>
            <a:tailEnd/>
          </a:ln>
        </xdr:spPr>
      </xdr:sp>
      <xdr:sp macro="" textlink="">
        <xdr:nvSpPr>
          <xdr:cNvPr id="47" name="Rectangle 1057">
            <a:extLst>
              <a:ext uri="{FF2B5EF4-FFF2-40B4-BE49-F238E27FC236}">
                <a16:creationId xmlns:a16="http://schemas.microsoft.com/office/drawing/2014/main" id="{00000000-0008-0000-0E00-00002F000000}"/>
              </a:ext>
            </a:extLst>
          </xdr:cNvPr>
          <xdr:cNvSpPr>
            <a:spLocks noChangeAspect="1" noChangeArrowheads="1"/>
          </xdr:cNvSpPr>
        </xdr:nvSpPr>
        <xdr:spPr bwMode="auto">
          <a:xfrm rot="16200000">
            <a:off x="2475" y="938"/>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48" name="Rectangle 1058">
            <a:extLst>
              <a:ext uri="{FF2B5EF4-FFF2-40B4-BE49-F238E27FC236}">
                <a16:creationId xmlns:a16="http://schemas.microsoft.com/office/drawing/2014/main" id="{00000000-0008-0000-0E00-000030000000}"/>
              </a:ext>
            </a:extLst>
          </xdr:cNvPr>
          <xdr:cNvSpPr>
            <a:spLocks noChangeAspect="1" noChangeArrowheads="1"/>
          </xdr:cNvSpPr>
        </xdr:nvSpPr>
        <xdr:spPr bwMode="auto">
          <a:xfrm rot="16200000">
            <a:off x="2474" y="819"/>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49" name="Rectangle 1059">
            <a:extLst>
              <a:ext uri="{FF2B5EF4-FFF2-40B4-BE49-F238E27FC236}">
                <a16:creationId xmlns:a16="http://schemas.microsoft.com/office/drawing/2014/main" id="{00000000-0008-0000-0E00-000031000000}"/>
              </a:ext>
            </a:extLst>
          </xdr:cNvPr>
          <xdr:cNvSpPr>
            <a:spLocks noChangeAspect="1" noChangeArrowheads="1"/>
          </xdr:cNvSpPr>
        </xdr:nvSpPr>
        <xdr:spPr bwMode="auto">
          <a:xfrm rot="16200000">
            <a:off x="2462" y="884"/>
            <a:ext cx="126" cy="26"/>
          </a:xfrm>
          <a:prstGeom prst="rect">
            <a:avLst/>
          </a:prstGeom>
          <a:gradFill rotWithShape="0">
            <a:gsLst>
              <a:gs pos="0">
                <a:schemeClr val="tx2">
                  <a:lumMod val="20000"/>
                  <a:lumOff val="80000"/>
                </a:schemeClr>
              </a:gs>
              <a:gs pos="50000">
                <a:srgbClr val="00B0F0"/>
              </a:gs>
              <a:gs pos="100000">
                <a:schemeClr val="tx2">
                  <a:lumMod val="20000"/>
                  <a:lumOff val="80000"/>
                </a:schemeClr>
              </a:gs>
            </a:gsLst>
            <a:lin ang="5400000" scaled="1"/>
          </a:gradFill>
          <a:ln w="9525">
            <a:solidFill>
              <a:srgbClr val="000000"/>
            </a:solidFill>
            <a:miter lim="800000"/>
            <a:headEnd/>
            <a:tailEnd/>
          </a:ln>
        </xdr:spPr>
      </xdr:sp>
      <xdr:sp macro="" textlink="">
        <xdr:nvSpPr>
          <xdr:cNvPr id="50" name="Rectangle 1060">
            <a:extLst>
              <a:ext uri="{FF2B5EF4-FFF2-40B4-BE49-F238E27FC236}">
                <a16:creationId xmlns:a16="http://schemas.microsoft.com/office/drawing/2014/main" id="{00000000-0008-0000-0E00-000032000000}"/>
              </a:ext>
            </a:extLst>
          </xdr:cNvPr>
          <xdr:cNvSpPr>
            <a:spLocks noChangeAspect="1" noChangeArrowheads="1"/>
          </xdr:cNvSpPr>
        </xdr:nvSpPr>
        <xdr:spPr bwMode="auto">
          <a:xfrm rot="16200000">
            <a:off x="2522" y="938"/>
            <a:ext cx="8" cy="35"/>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51" name="Rectangle 1061">
            <a:extLst>
              <a:ext uri="{FF2B5EF4-FFF2-40B4-BE49-F238E27FC236}">
                <a16:creationId xmlns:a16="http://schemas.microsoft.com/office/drawing/2014/main" id="{00000000-0008-0000-0E00-000033000000}"/>
              </a:ext>
            </a:extLst>
          </xdr:cNvPr>
          <xdr:cNvSpPr>
            <a:spLocks noChangeAspect="1" noChangeArrowheads="1"/>
          </xdr:cNvSpPr>
        </xdr:nvSpPr>
        <xdr:spPr bwMode="auto">
          <a:xfrm rot="16200000">
            <a:off x="2521" y="819"/>
            <a:ext cx="8" cy="35"/>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52" name="Rectangle 1062">
            <a:extLst>
              <a:ext uri="{FF2B5EF4-FFF2-40B4-BE49-F238E27FC236}">
                <a16:creationId xmlns:a16="http://schemas.microsoft.com/office/drawing/2014/main" id="{00000000-0008-0000-0E00-000034000000}"/>
              </a:ext>
            </a:extLst>
          </xdr:cNvPr>
          <xdr:cNvSpPr>
            <a:spLocks noChangeAspect="1" noChangeArrowheads="1"/>
          </xdr:cNvSpPr>
        </xdr:nvSpPr>
        <xdr:spPr bwMode="auto">
          <a:xfrm rot="16200000">
            <a:off x="2507" y="883"/>
            <a:ext cx="126" cy="27"/>
          </a:xfrm>
          <a:prstGeom prst="rect">
            <a:avLst/>
          </a:prstGeom>
          <a:gradFill rotWithShape="0">
            <a:gsLst>
              <a:gs pos="0">
                <a:schemeClr val="tx2">
                  <a:lumMod val="20000"/>
                  <a:lumOff val="80000"/>
                </a:schemeClr>
              </a:gs>
              <a:gs pos="50000">
                <a:srgbClr val="00B0F0"/>
              </a:gs>
              <a:gs pos="100000">
                <a:schemeClr val="tx2">
                  <a:lumMod val="20000"/>
                  <a:lumOff val="80000"/>
                </a:schemeClr>
              </a:gs>
            </a:gsLst>
            <a:lin ang="5400000" scaled="1"/>
          </a:gradFill>
          <a:ln w="9525">
            <a:solidFill>
              <a:srgbClr val="000000"/>
            </a:solidFill>
            <a:miter lim="800000"/>
            <a:headEnd/>
            <a:tailEnd/>
          </a:ln>
        </xdr:spPr>
      </xdr:sp>
      <xdr:sp macro="" textlink="">
        <xdr:nvSpPr>
          <xdr:cNvPr id="53" name="Rectangle 1063">
            <a:extLst>
              <a:ext uri="{FF2B5EF4-FFF2-40B4-BE49-F238E27FC236}">
                <a16:creationId xmlns:a16="http://schemas.microsoft.com/office/drawing/2014/main" id="{00000000-0008-0000-0E00-000035000000}"/>
              </a:ext>
            </a:extLst>
          </xdr:cNvPr>
          <xdr:cNvSpPr>
            <a:spLocks noChangeAspect="1" noChangeArrowheads="1"/>
          </xdr:cNvSpPr>
        </xdr:nvSpPr>
        <xdr:spPr bwMode="auto">
          <a:xfrm rot="16200000">
            <a:off x="2566" y="938"/>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54" name="Rectangle 1064">
            <a:extLst>
              <a:ext uri="{FF2B5EF4-FFF2-40B4-BE49-F238E27FC236}">
                <a16:creationId xmlns:a16="http://schemas.microsoft.com/office/drawing/2014/main" id="{00000000-0008-0000-0E00-000036000000}"/>
              </a:ext>
            </a:extLst>
          </xdr:cNvPr>
          <xdr:cNvSpPr>
            <a:spLocks noChangeAspect="1" noChangeArrowheads="1"/>
          </xdr:cNvSpPr>
        </xdr:nvSpPr>
        <xdr:spPr bwMode="auto">
          <a:xfrm rot="16200000">
            <a:off x="2565" y="819"/>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55" name="Text Box 1096">
            <a:extLst>
              <a:ext uri="{FF2B5EF4-FFF2-40B4-BE49-F238E27FC236}">
                <a16:creationId xmlns:a16="http://schemas.microsoft.com/office/drawing/2014/main" id="{00000000-0008-0000-0E00-000037000000}"/>
              </a:ext>
            </a:extLst>
          </xdr:cNvPr>
          <xdr:cNvSpPr txBox="1">
            <a:spLocks noChangeArrowheads="1"/>
          </xdr:cNvSpPr>
        </xdr:nvSpPr>
        <xdr:spPr bwMode="auto">
          <a:xfrm>
            <a:off x="2593" y="814"/>
            <a:ext cx="37" cy="125"/>
          </a:xfrm>
          <a:prstGeom prst="rect">
            <a:avLst/>
          </a:prstGeom>
          <a:noFill/>
          <a:ln w="9525">
            <a:noFill/>
            <a:miter lim="800000"/>
            <a:headEnd/>
            <a:tailEnd/>
          </a:ln>
        </xdr:spPr>
        <xdr:txBody>
          <a:bodyPr wrap="square" lIns="18288" tIns="18288" rIns="18288" bIns="0" anchor="t" upright="1">
            <a:noAutofit/>
          </a:bodyPr>
          <a:lstStyle/>
          <a:p>
            <a:pPr algn="ctr" rtl="0">
              <a:defRPr sz="1000"/>
            </a:pPr>
            <a:r>
              <a:rPr lang="en-US" sz="1800" b="1" i="0" strike="noStrike">
                <a:solidFill>
                  <a:srgbClr val="000000"/>
                </a:solidFill>
                <a:latin typeface="Arial Narrow" pitchFamily="34" charset="0"/>
              </a:rPr>
              <a:t>RO 1</a:t>
            </a:r>
          </a:p>
        </xdr:txBody>
      </xdr:sp>
      <xdr:sp macro="" textlink="">
        <xdr:nvSpPr>
          <xdr:cNvPr id="56" name="Rectangle 1097">
            <a:extLst>
              <a:ext uri="{FF2B5EF4-FFF2-40B4-BE49-F238E27FC236}">
                <a16:creationId xmlns:a16="http://schemas.microsoft.com/office/drawing/2014/main" id="{00000000-0008-0000-0E00-000038000000}"/>
              </a:ext>
            </a:extLst>
          </xdr:cNvPr>
          <xdr:cNvSpPr>
            <a:spLocks noChangeArrowheads="1"/>
          </xdr:cNvSpPr>
        </xdr:nvSpPr>
        <xdr:spPr bwMode="auto">
          <a:xfrm>
            <a:off x="2321" y="821"/>
            <a:ext cx="268" cy="8"/>
          </a:xfrm>
          <a:prstGeom prst="rect">
            <a:avLst/>
          </a:prstGeom>
          <a:solidFill>
            <a:schemeClr val="bg1">
              <a:lumMod val="50000"/>
            </a:schemeClr>
          </a:solidFill>
          <a:ln w="9525">
            <a:solidFill>
              <a:srgbClr val="000000"/>
            </a:solidFill>
            <a:miter lim="800000"/>
            <a:headEnd/>
            <a:tailEnd/>
          </a:ln>
        </xdr:spPr>
      </xdr:sp>
      <xdr:sp macro="" textlink="">
        <xdr:nvSpPr>
          <xdr:cNvPr id="57" name="Line 1098">
            <a:extLst>
              <a:ext uri="{FF2B5EF4-FFF2-40B4-BE49-F238E27FC236}">
                <a16:creationId xmlns:a16="http://schemas.microsoft.com/office/drawing/2014/main" id="{00000000-0008-0000-0E00-000039000000}"/>
              </a:ext>
            </a:extLst>
          </xdr:cNvPr>
          <xdr:cNvSpPr>
            <a:spLocks noChangeShapeType="1"/>
          </xdr:cNvSpPr>
        </xdr:nvSpPr>
        <xdr:spPr bwMode="auto">
          <a:xfrm flipV="1">
            <a:off x="2342" y="824"/>
            <a:ext cx="0" cy="142"/>
          </a:xfrm>
          <a:prstGeom prst="line">
            <a:avLst/>
          </a:prstGeom>
          <a:noFill/>
          <a:ln w="38100">
            <a:solidFill>
              <a:srgbClr val="0000FF"/>
            </a:solidFill>
            <a:round/>
            <a:headEnd/>
            <a:tailEnd/>
          </a:ln>
        </xdr:spPr>
      </xdr:sp>
      <xdr:sp macro="" textlink="">
        <xdr:nvSpPr>
          <xdr:cNvPr id="58" name="Line 1099">
            <a:extLst>
              <a:ext uri="{FF2B5EF4-FFF2-40B4-BE49-F238E27FC236}">
                <a16:creationId xmlns:a16="http://schemas.microsoft.com/office/drawing/2014/main" id="{00000000-0008-0000-0E00-00003A000000}"/>
              </a:ext>
            </a:extLst>
          </xdr:cNvPr>
          <xdr:cNvSpPr>
            <a:spLocks noChangeShapeType="1"/>
          </xdr:cNvSpPr>
        </xdr:nvSpPr>
        <xdr:spPr bwMode="auto">
          <a:xfrm flipV="1">
            <a:off x="2479" y="824"/>
            <a:ext cx="0" cy="142"/>
          </a:xfrm>
          <a:prstGeom prst="line">
            <a:avLst/>
          </a:prstGeom>
          <a:noFill/>
          <a:ln w="38100">
            <a:solidFill>
              <a:srgbClr val="0000FF"/>
            </a:solidFill>
            <a:round/>
            <a:headEnd/>
            <a:tailEnd/>
          </a:ln>
        </xdr:spPr>
      </xdr:sp>
      <xdr:sp macro="" textlink="">
        <xdr:nvSpPr>
          <xdr:cNvPr id="59" name="Line 1100">
            <a:extLst>
              <a:ext uri="{FF2B5EF4-FFF2-40B4-BE49-F238E27FC236}">
                <a16:creationId xmlns:a16="http://schemas.microsoft.com/office/drawing/2014/main" id="{00000000-0008-0000-0E00-00003B000000}"/>
              </a:ext>
            </a:extLst>
          </xdr:cNvPr>
          <xdr:cNvSpPr>
            <a:spLocks noChangeShapeType="1"/>
          </xdr:cNvSpPr>
        </xdr:nvSpPr>
        <xdr:spPr bwMode="auto">
          <a:xfrm flipV="1">
            <a:off x="2434" y="824"/>
            <a:ext cx="0" cy="142"/>
          </a:xfrm>
          <a:prstGeom prst="line">
            <a:avLst/>
          </a:prstGeom>
          <a:noFill/>
          <a:ln w="38100">
            <a:solidFill>
              <a:srgbClr val="0000FF"/>
            </a:solidFill>
            <a:round/>
            <a:headEnd/>
            <a:tailEnd/>
          </a:ln>
        </xdr:spPr>
      </xdr:sp>
      <xdr:sp macro="" textlink="">
        <xdr:nvSpPr>
          <xdr:cNvPr id="60" name="Line 1101">
            <a:extLst>
              <a:ext uri="{FF2B5EF4-FFF2-40B4-BE49-F238E27FC236}">
                <a16:creationId xmlns:a16="http://schemas.microsoft.com/office/drawing/2014/main" id="{00000000-0008-0000-0E00-00003C000000}"/>
              </a:ext>
            </a:extLst>
          </xdr:cNvPr>
          <xdr:cNvSpPr>
            <a:spLocks noChangeShapeType="1"/>
          </xdr:cNvSpPr>
        </xdr:nvSpPr>
        <xdr:spPr bwMode="auto">
          <a:xfrm flipV="1">
            <a:off x="2388" y="824"/>
            <a:ext cx="0" cy="142"/>
          </a:xfrm>
          <a:prstGeom prst="line">
            <a:avLst/>
          </a:prstGeom>
          <a:noFill/>
          <a:ln w="38100">
            <a:solidFill>
              <a:srgbClr val="0000FF"/>
            </a:solidFill>
            <a:round/>
            <a:headEnd/>
            <a:tailEnd/>
          </a:ln>
        </xdr:spPr>
      </xdr:sp>
      <xdr:sp macro="" textlink="">
        <xdr:nvSpPr>
          <xdr:cNvPr id="61" name="Line 1102">
            <a:extLst>
              <a:ext uri="{FF2B5EF4-FFF2-40B4-BE49-F238E27FC236}">
                <a16:creationId xmlns:a16="http://schemas.microsoft.com/office/drawing/2014/main" id="{00000000-0008-0000-0E00-00003D000000}"/>
              </a:ext>
            </a:extLst>
          </xdr:cNvPr>
          <xdr:cNvSpPr>
            <a:spLocks noChangeShapeType="1"/>
          </xdr:cNvSpPr>
        </xdr:nvSpPr>
        <xdr:spPr bwMode="auto">
          <a:xfrm flipV="1">
            <a:off x="2570" y="824"/>
            <a:ext cx="0" cy="142"/>
          </a:xfrm>
          <a:prstGeom prst="line">
            <a:avLst/>
          </a:prstGeom>
          <a:noFill/>
          <a:ln w="38100">
            <a:solidFill>
              <a:srgbClr val="0000FF"/>
            </a:solidFill>
            <a:round/>
            <a:headEnd/>
            <a:tailEnd/>
          </a:ln>
        </xdr:spPr>
      </xdr:sp>
      <xdr:sp macro="" textlink="">
        <xdr:nvSpPr>
          <xdr:cNvPr id="62" name="Line 1103">
            <a:extLst>
              <a:ext uri="{FF2B5EF4-FFF2-40B4-BE49-F238E27FC236}">
                <a16:creationId xmlns:a16="http://schemas.microsoft.com/office/drawing/2014/main" id="{00000000-0008-0000-0E00-00003E000000}"/>
              </a:ext>
            </a:extLst>
          </xdr:cNvPr>
          <xdr:cNvSpPr>
            <a:spLocks noChangeShapeType="1"/>
          </xdr:cNvSpPr>
        </xdr:nvSpPr>
        <xdr:spPr bwMode="auto">
          <a:xfrm flipV="1">
            <a:off x="2525" y="824"/>
            <a:ext cx="0" cy="142"/>
          </a:xfrm>
          <a:prstGeom prst="line">
            <a:avLst/>
          </a:prstGeom>
          <a:noFill/>
          <a:ln w="38100">
            <a:solidFill>
              <a:srgbClr val="0000FF"/>
            </a:solidFill>
            <a:round/>
            <a:headEnd/>
            <a:tailEnd/>
          </a:ln>
        </xdr:spPr>
      </xdr:sp>
      <xdr:sp macro="" textlink="">
        <xdr:nvSpPr>
          <xdr:cNvPr id="63" name="Rectangle 1065">
            <a:extLst>
              <a:ext uri="{FF2B5EF4-FFF2-40B4-BE49-F238E27FC236}">
                <a16:creationId xmlns:a16="http://schemas.microsoft.com/office/drawing/2014/main" id="{00000000-0008-0000-0E00-00003F000000}"/>
              </a:ext>
            </a:extLst>
          </xdr:cNvPr>
          <xdr:cNvSpPr>
            <a:spLocks noChangeArrowheads="1"/>
          </xdr:cNvSpPr>
        </xdr:nvSpPr>
        <xdr:spPr bwMode="auto">
          <a:xfrm>
            <a:off x="2322" y="963"/>
            <a:ext cx="265" cy="8"/>
          </a:xfrm>
          <a:prstGeom prst="rect">
            <a:avLst/>
          </a:prstGeom>
          <a:solidFill>
            <a:schemeClr val="bg1">
              <a:lumMod val="50000"/>
            </a:schemeClr>
          </a:solidFill>
          <a:ln w="9525">
            <a:solidFill>
              <a:srgbClr val="000000"/>
            </a:solidFill>
            <a:miter lim="800000"/>
            <a:headEnd/>
            <a:tailEnd/>
          </a:ln>
        </xdr:spPr>
      </xdr:sp>
    </xdr:grpSp>
    <xdr:clientData/>
  </xdr:twoCellAnchor>
  <xdr:twoCellAnchor>
    <xdr:from>
      <xdr:col>40</xdr:col>
      <xdr:colOff>406224</xdr:colOff>
      <xdr:row>30</xdr:row>
      <xdr:rowOff>170180</xdr:rowOff>
    </xdr:from>
    <xdr:to>
      <xdr:col>44</xdr:col>
      <xdr:colOff>365760</xdr:colOff>
      <xdr:row>34</xdr:row>
      <xdr:rowOff>5080</xdr:rowOff>
    </xdr:to>
    <xdr:sp macro="" textlink="">
      <xdr:nvSpPr>
        <xdr:cNvPr id="64" name="AutoShape 1525">
          <a:extLst>
            <a:ext uri="{FF2B5EF4-FFF2-40B4-BE49-F238E27FC236}">
              <a16:creationId xmlns:a16="http://schemas.microsoft.com/office/drawing/2014/main" id="{00000000-0008-0000-0E00-000040000000}"/>
            </a:ext>
          </a:extLst>
        </xdr:cNvPr>
        <xdr:cNvSpPr>
          <a:spLocks noChangeArrowheads="1"/>
        </xdr:cNvSpPr>
      </xdr:nvSpPr>
      <xdr:spPr bwMode="auto">
        <a:xfrm>
          <a:off x="27060984" y="8552180"/>
          <a:ext cx="2519856" cy="749300"/>
        </a:xfrm>
        <a:prstGeom prst="homePlate">
          <a:avLst>
            <a:gd name="adj" fmla="val 72917"/>
          </a:avLst>
        </a:prstGeom>
        <a:solidFill>
          <a:srgbClr val="FF6600"/>
        </a:solidFill>
        <a:ln w="9525">
          <a:solidFill>
            <a:srgbClr val="000000"/>
          </a:solidFill>
          <a:miter lim="800000"/>
          <a:headEnd/>
          <a:tailEnd/>
        </a:ln>
      </xdr:spPr>
      <xdr:txBody>
        <a:bodyPr vertOverflow="clip" wrap="square" lIns="27432" tIns="18288" rIns="27432" bIns="18288" anchor="ctr" upright="1"/>
        <a:lstStyle/>
        <a:p>
          <a:pPr algn="ctr" rtl="0"/>
          <a:r>
            <a:rPr lang="en-US" sz="1500" b="1" i="0">
              <a:effectLst/>
              <a:latin typeface="+mn-lt"/>
              <a:ea typeface="+mn-ea"/>
              <a:cs typeface="+mn-cs"/>
            </a:rPr>
            <a:t>Waste stream 2 to Neutralisation</a:t>
          </a:r>
          <a:r>
            <a:rPr lang="en-US" sz="1500" b="1" i="0" baseline="0">
              <a:effectLst/>
              <a:latin typeface="+mn-lt"/>
              <a:ea typeface="+mn-ea"/>
              <a:cs typeface="+mn-cs"/>
            </a:rPr>
            <a:t> tank</a:t>
          </a:r>
          <a:endParaRPr lang="nl-NL" sz="1500">
            <a:effectLst/>
          </a:endParaRPr>
        </a:p>
      </xdr:txBody>
    </xdr:sp>
    <xdr:clientData/>
  </xdr:twoCellAnchor>
  <xdr:twoCellAnchor>
    <xdr:from>
      <xdr:col>33</xdr:col>
      <xdr:colOff>583048</xdr:colOff>
      <xdr:row>17</xdr:row>
      <xdr:rowOff>241556</xdr:rowOff>
    </xdr:from>
    <xdr:to>
      <xdr:col>40</xdr:col>
      <xdr:colOff>400168</xdr:colOff>
      <xdr:row>33</xdr:row>
      <xdr:rowOff>73916</xdr:rowOff>
    </xdr:to>
    <xdr:cxnSp macro="">
      <xdr:nvCxnSpPr>
        <xdr:cNvPr id="65" name="Shape 166">
          <a:extLst>
            <a:ext uri="{FF2B5EF4-FFF2-40B4-BE49-F238E27FC236}">
              <a16:creationId xmlns:a16="http://schemas.microsoft.com/office/drawing/2014/main" id="{00000000-0008-0000-0E00-000041000000}"/>
            </a:ext>
          </a:extLst>
        </xdr:cNvPr>
        <xdr:cNvCxnSpPr/>
      </xdr:nvCxnSpPr>
      <xdr:spPr>
        <a:xfrm>
          <a:off x="22391488" y="5026916"/>
          <a:ext cx="4663440" cy="4114800"/>
        </a:xfrm>
        <a:prstGeom prst="bentConnector3">
          <a:avLst>
            <a:gd name="adj1" fmla="val 502"/>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248920</xdr:colOff>
      <xdr:row>13</xdr:row>
      <xdr:rowOff>43181</xdr:rowOff>
    </xdr:from>
    <xdr:to>
      <xdr:col>42</xdr:col>
      <xdr:colOff>20320</xdr:colOff>
      <xdr:row>13</xdr:row>
      <xdr:rowOff>55880</xdr:rowOff>
    </xdr:to>
    <xdr:cxnSp macro="">
      <xdr:nvCxnSpPr>
        <xdr:cNvPr id="66" name="Shape 166">
          <a:extLst>
            <a:ext uri="{FF2B5EF4-FFF2-40B4-BE49-F238E27FC236}">
              <a16:creationId xmlns:a16="http://schemas.microsoft.com/office/drawing/2014/main" id="{00000000-0008-0000-0E00-000042000000}"/>
            </a:ext>
          </a:extLst>
        </xdr:cNvPr>
        <xdr:cNvCxnSpPr/>
      </xdr:nvCxnSpPr>
      <xdr:spPr>
        <a:xfrm>
          <a:off x="23820120" y="3891281"/>
          <a:ext cx="4572000" cy="12699"/>
        </a:xfrm>
        <a:prstGeom prst="bentConnector3">
          <a:avLst>
            <a:gd name="adj1" fmla="val 0"/>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377190</xdr:colOff>
      <xdr:row>4</xdr:row>
      <xdr:rowOff>115569</xdr:rowOff>
    </xdr:from>
    <xdr:to>
      <xdr:col>39</xdr:col>
      <xdr:colOff>15060</xdr:colOff>
      <xdr:row>6</xdr:row>
      <xdr:rowOff>89319</xdr:rowOff>
    </xdr:to>
    <xdr:sp macro="" textlink="">
      <xdr:nvSpPr>
        <xdr:cNvPr id="67" name="AutoShape 1525">
          <a:extLst>
            <a:ext uri="{FF2B5EF4-FFF2-40B4-BE49-F238E27FC236}">
              <a16:creationId xmlns:a16="http://schemas.microsoft.com/office/drawing/2014/main" id="{00000000-0008-0000-0E00-000043000000}"/>
            </a:ext>
          </a:extLst>
        </xdr:cNvPr>
        <xdr:cNvSpPr>
          <a:spLocks noChangeArrowheads="1"/>
        </xdr:cNvSpPr>
      </xdr:nvSpPr>
      <xdr:spPr bwMode="auto">
        <a:xfrm rot="10800000">
          <a:off x="23922990" y="1804669"/>
          <a:ext cx="1466670" cy="430950"/>
        </a:xfrm>
        <a:prstGeom prst="homePlate">
          <a:avLst>
            <a:gd name="adj" fmla="val 72917"/>
          </a:avLst>
        </a:prstGeom>
        <a:solidFill>
          <a:srgbClr val="00B050"/>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sz="1200" b="1" i="0" strike="noStrike">
              <a:solidFill>
                <a:srgbClr val="000000"/>
              </a:solidFill>
              <a:latin typeface="Arial"/>
              <a:cs typeface="Arial"/>
            </a:rPr>
            <a:t>RO cleaning</a:t>
          </a:r>
        </a:p>
      </xdr:txBody>
    </xdr:sp>
    <xdr:clientData/>
  </xdr:twoCellAnchor>
  <xdr:twoCellAnchor>
    <xdr:from>
      <xdr:col>39</xdr:col>
      <xdr:colOff>27761</xdr:colOff>
      <xdr:row>5</xdr:row>
      <xdr:rowOff>151855</xdr:rowOff>
    </xdr:from>
    <xdr:to>
      <xdr:col>40</xdr:col>
      <xdr:colOff>1112341</xdr:colOff>
      <xdr:row>13</xdr:row>
      <xdr:rowOff>50255</xdr:rowOff>
    </xdr:to>
    <xdr:cxnSp macro="">
      <xdr:nvCxnSpPr>
        <xdr:cNvPr id="68" name="Shape 166">
          <a:extLst>
            <a:ext uri="{FF2B5EF4-FFF2-40B4-BE49-F238E27FC236}">
              <a16:creationId xmlns:a16="http://schemas.microsoft.com/office/drawing/2014/main" id="{00000000-0008-0000-0E00-000044000000}"/>
            </a:ext>
          </a:extLst>
        </xdr:cNvPr>
        <xdr:cNvCxnSpPr/>
      </xdr:nvCxnSpPr>
      <xdr:spPr>
        <a:xfrm rot="16200000" flipV="1">
          <a:off x="25519201" y="1978115"/>
          <a:ext cx="1828800" cy="2011680"/>
        </a:xfrm>
        <a:prstGeom prst="bentConnector2">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647700</xdr:colOff>
      <xdr:row>10</xdr:row>
      <xdr:rowOff>66044</xdr:rowOff>
    </xdr:from>
    <xdr:to>
      <xdr:col>44</xdr:col>
      <xdr:colOff>342900</xdr:colOff>
      <xdr:row>17</xdr:row>
      <xdr:rowOff>259083</xdr:rowOff>
    </xdr:to>
    <xdr:grpSp>
      <xdr:nvGrpSpPr>
        <xdr:cNvPr id="69" name="Group 68">
          <a:extLst>
            <a:ext uri="{FF2B5EF4-FFF2-40B4-BE49-F238E27FC236}">
              <a16:creationId xmlns:a16="http://schemas.microsoft.com/office/drawing/2014/main" id="{00000000-0008-0000-0E00-000045000000}"/>
            </a:ext>
          </a:extLst>
        </xdr:cNvPr>
        <xdr:cNvGrpSpPr/>
      </xdr:nvGrpSpPr>
      <xdr:grpSpPr>
        <a:xfrm>
          <a:off x="27861986" y="3250115"/>
          <a:ext cx="2593521" cy="1948361"/>
          <a:chOff x="42085341" y="11901425"/>
          <a:chExt cx="3447877" cy="2351987"/>
        </a:xfrm>
      </xdr:grpSpPr>
      <xdr:sp macro="" textlink="">
        <xdr:nvSpPr>
          <xdr:cNvPr id="70" name="Can 69">
            <a:extLst>
              <a:ext uri="{FF2B5EF4-FFF2-40B4-BE49-F238E27FC236}">
                <a16:creationId xmlns:a16="http://schemas.microsoft.com/office/drawing/2014/main" id="{00000000-0008-0000-0E00-000046000000}"/>
              </a:ext>
            </a:extLst>
          </xdr:cNvPr>
          <xdr:cNvSpPr/>
        </xdr:nvSpPr>
        <xdr:spPr>
          <a:xfrm>
            <a:off x="42664796" y="11901425"/>
            <a:ext cx="1798672" cy="1848923"/>
          </a:xfrm>
          <a:prstGeom prst="can">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AU" sz="1800"/>
          </a:p>
        </xdr:txBody>
      </xdr:sp>
      <xdr:sp macro="" textlink="">
        <xdr:nvSpPr>
          <xdr:cNvPr id="71" name="TextBox 124">
            <a:extLst>
              <a:ext uri="{FF2B5EF4-FFF2-40B4-BE49-F238E27FC236}">
                <a16:creationId xmlns:a16="http://schemas.microsoft.com/office/drawing/2014/main" id="{00000000-0008-0000-0E00-000047000000}"/>
              </a:ext>
            </a:extLst>
          </xdr:cNvPr>
          <xdr:cNvSpPr txBox="1"/>
        </xdr:nvSpPr>
        <xdr:spPr>
          <a:xfrm>
            <a:off x="42085341" y="13780467"/>
            <a:ext cx="3447877" cy="472945"/>
          </a:xfrm>
          <a:prstGeom prst="rect">
            <a:avLst/>
          </a:prstGeom>
          <a:no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1800" b="1">
                <a:latin typeface="Arial Narrow" pitchFamily="34" charset="0"/>
              </a:rPr>
              <a:t>Product water Tank</a:t>
            </a:r>
            <a:endParaRPr lang="en-AU" sz="1800" b="1">
              <a:latin typeface="Arial Narrow" pitchFamily="34" charset="0"/>
            </a:endParaRPr>
          </a:p>
        </xdr:txBody>
      </xdr:sp>
    </xdr:grpSp>
    <xdr:clientData/>
  </xdr:twoCellAnchor>
  <xdr:twoCellAnchor>
    <xdr:from>
      <xdr:col>4</xdr:col>
      <xdr:colOff>31750</xdr:colOff>
      <xdr:row>14</xdr:row>
      <xdr:rowOff>111125</xdr:rowOff>
    </xdr:from>
    <xdr:to>
      <xdr:col>4</xdr:col>
      <xdr:colOff>671830</xdr:colOff>
      <xdr:row>14</xdr:row>
      <xdr:rowOff>114300</xdr:rowOff>
    </xdr:to>
    <xdr:cxnSp macro="">
      <xdr:nvCxnSpPr>
        <xdr:cNvPr id="72" name="Shape 166">
          <a:extLst>
            <a:ext uri="{FF2B5EF4-FFF2-40B4-BE49-F238E27FC236}">
              <a16:creationId xmlns:a16="http://schemas.microsoft.com/office/drawing/2014/main" id="{00000000-0008-0000-0E00-000048000000}"/>
            </a:ext>
          </a:extLst>
        </xdr:cNvPr>
        <xdr:cNvCxnSpPr/>
      </xdr:nvCxnSpPr>
      <xdr:spPr>
        <a:xfrm>
          <a:off x="2927350" y="4180205"/>
          <a:ext cx="640080" cy="3175"/>
        </a:xfrm>
        <a:prstGeom prst="bentConnector3">
          <a:avLst>
            <a:gd name="adj1" fmla="val 50000"/>
          </a:avLst>
        </a:prstGeom>
        <a:ln w="254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406400</xdr:colOff>
      <xdr:row>14</xdr:row>
      <xdr:rowOff>12700</xdr:rowOff>
    </xdr:from>
    <xdr:to>
      <xdr:col>28</xdr:col>
      <xdr:colOff>558800</xdr:colOff>
      <xdr:row>14</xdr:row>
      <xdr:rowOff>25400</xdr:rowOff>
    </xdr:to>
    <xdr:cxnSp macro="">
      <xdr:nvCxnSpPr>
        <xdr:cNvPr id="73" name="Shape 166">
          <a:extLst>
            <a:ext uri="{FF2B5EF4-FFF2-40B4-BE49-F238E27FC236}">
              <a16:creationId xmlns:a16="http://schemas.microsoft.com/office/drawing/2014/main" id="{00000000-0008-0000-0E00-000049000000}"/>
            </a:ext>
          </a:extLst>
        </xdr:cNvPr>
        <xdr:cNvCxnSpPr/>
      </xdr:nvCxnSpPr>
      <xdr:spPr>
        <a:xfrm>
          <a:off x="17528540" y="4081780"/>
          <a:ext cx="1676400" cy="12700"/>
        </a:xfrm>
        <a:prstGeom prst="bentConnector3">
          <a:avLst>
            <a:gd name="adj1" fmla="val -859"/>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535943</xdr:colOff>
      <xdr:row>25</xdr:row>
      <xdr:rowOff>58423</xdr:rowOff>
    </xdr:from>
    <xdr:to>
      <xdr:col>37</xdr:col>
      <xdr:colOff>535943</xdr:colOff>
      <xdr:row>33</xdr:row>
      <xdr:rowOff>58423</xdr:rowOff>
    </xdr:to>
    <xdr:cxnSp macro="">
      <xdr:nvCxnSpPr>
        <xdr:cNvPr id="74" name="Shape 166">
          <a:extLst>
            <a:ext uri="{FF2B5EF4-FFF2-40B4-BE49-F238E27FC236}">
              <a16:creationId xmlns:a16="http://schemas.microsoft.com/office/drawing/2014/main" id="{00000000-0008-0000-0E00-00004A000000}"/>
            </a:ext>
          </a:extLst>
        </xdr:cNvPr>
        <xdr:cNvCxnSpPr/>
      </xdr:nvCxnSpPr>
      <xdr:spPr>
        <a:xfrm rot="16200000" flipH="1">
          <a:off x="23868383" y="8211823"/>
          <a:ext cx="1828800" cy="0"/>
        </a:xfrm>
        <a:prstGeom prst="bentConnector3">
          <a:avLst>
            <a:gd name="adj1" fmla="val 237"/>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279400</xdr:colOff>
      <xdr:row>5</xdr:row>
      <xdr:rowOff>106679</xdr:rowOff>
    </xdr:from>
    <xdr:to>
      <xdr:col>36</xdr:col>
      <xdr:colOff>355600</xdr:colOff>
      <xdr:row>8</xdr:row>
      <xdr:rowOff>152399</xdr:rowOff>
    </xdr:to>
    <xdr:cxnSp macro="">
      <xdr:nvCxnSpPr>
        <xdr:cNvPr id="75" name="Shape 166">
          <a:extLst>
            <a:ext uri="{FF2B5EF4-FFF2-40B4-BE49-F238E27FC236}">
              <a16:creationId xmlns:a16="http://schemas.microsoft.com/office/drawing/2014/main" id="{00000000-0008-0000-0E00-00004B000000}"/>
            </a:ext>
          </a:extLst>
        </xdr:cNvPr>
        <xdr:cNvCxnSpPr/>
      </xdr:nvCxnSpPr>
      <xdr:spPr>
        <a:xfrm rot="10800000" flipV="1">
          <a:off x="23177500" y="2024379"/>
          <a:ext cx="723900" cy="731520"/>
        </a:xfrm>
        <a:prstGeom prst="bentConnector3">
          <a:avLst>
            <a:gd name="adj1" fmla="val 102273"/>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xdr:col>
      <xdr:colOff>660400</xdr:colOff>
      <xdr:row>11</xdr:row>
      <xdr:rowOff>139700</xdr:rowOff>
    </xdr:from>
    <xdr:to>
      <xdr:col>6</xdr:col>
      <xdr:colOff>127000</xdr:colOff>
      <xdr:row>17</xdr:row>
      <xdr:rowOff>139700</xdr:rowOff>
    </xdr:to>
    <xdr:pic>
      <xdr:nvPicPr>
        <xdr:cNvPr id="76" name="Picture 75">
          <a:extLst>
            <a:ext uri="{FF2B5EF4-FFF2-40B4-BE49-F238E27FC236}">
              <a16:creationId xmlns:a16="http://schemas.microsoft.com/office/drawing/2014/main" id="{00000000-0008-0000-0E00-00004C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8634" t="36490" r="2078" b="27055"/>
        <a:stretch/>
      </xdr:blipFill>
      <xdr:spPr bwMode="auto">
        <a:xfrm>
          <a:off x="3556000" y="3522980"/>
          <a:ext cx="1013460" cy="1371600"/>
        </a:xfrm>
        <a:prstGeom prst="rect">
          <a:avLst/>
        </a:prstGeom>
        <a:noFill/>
        <a:ln>
          <a:noFill/>
        </a:ln>
        <a:extLst>
          <a:ext uri="{53640926-AAD7-44D8-BBD7-CCE9431645EC}">
            <a14:shadowObscured xmlns:a14="http://schemas.microsoft.com/office/drawing/2010/main"/>
          </a:ext>
        </a:extLst>
      </xdr:spPr>
    </xdr:pic>
    <xdr:clientData/>
  </xdr:twoCellAnchor>
  <xdr:twoCellAnchor>
    <xdr:from>
      <xdr:col>4</xdr:col>
      <xdr:colOff>508000</xdr:colOff>
      <xdr:row>9</xdr:row>
      <xdr:rowOff>139708</xdr:rowOff>
    </xdr:from>
    <xdr:to>
      <xdr:col>7</xdr:col>
      <xdr:colOff>177800</xdr:colOff>
      <xdr:row>11</xdr:row>
      <xdr:rowOff>101609</xdr:rowOff>
    </xdr:to>
    <xdr:sp macro="" textlink="">
      <xdr:nvSpPr>
        <xdr:cNvPr id="77" name="Text Box 1096">
          <a:extLst>
            <a:ext uri="{FF2B5EF4-FFF2-40B4-BE49-F238E27FC236}">
              <a16:creationId xmlns:a16="http://schemas.microsoft.com/office/drawing/2014/main" id="{00000000-0008-0000-0E00-00004D000000}"/>
            </a:ext>
          </a:extLst>
        </xdr:cNvPr>
        <xdr:cNvSpPr txBox="1">
          <a:spLocks noChangeArrowheads="1"/>
        </xdr:cNvSpPr>
      </xdr:nvSpPr>
      <xdr:spPr bwMode="auto">
        <a:xfrm rot="5400000">
          <a:off x="4084319" y="2286009"/>
          <a:ext cx="518161" cy="1879600"/>
        </a:xfrm>
        <a:prstGeom prst="rect">
          <a:avLst/>
        </a:prstGeom>
        <a:noFill/>
        <a:ln w="9525">
          <a:noFill/>
          <a:miter lim="800000"/>
          <a:headEnd/>
          <a:tailEnd/>
        </a:ln>
      </xdr:spPr>
      <xdr:txBody>
        <a:bodyPr wrap="square" lIns="18288" tIns="18288" rIns="18288" bIns="0" anchor="t" upright="1">
          <a:noAutofit/>
        </a:bodyPr>
        <a:lstStyle/>
        <a:p>
          <a:pPr algn="ctr" rtl="0">
            <a:defRPr sz="1000"/>
          </a:pPr>
          <a:r>
            <a:rPr lang="en-US" sz="1800" b="1" i="0" strike="noStrike" baseline="0">
              <a:solidFill>
                <a:srgbClr val="000000"/>
              </a:solidFill>
              <a:latin typeface="Arial Narrow" pitchFamily="34" charset="0"/>
            </a:rPr>
            <a:t>Pre-filter</a:t>
          </a:r>
          <a:endParaRPr lang="en-US" sz="1800" b="1" i="0" strike="noStrike">
            <a:solidFill>
              <a:srgbClr val="000000"/>
            </a:solidFill>
            <a:latin typeface="Arial Narrow" pitchFamily="34" charset="0"/>
          </a:endParaRPr>
        </a:p>
      </xdr:txBody>
    </xdr:sp>
    <xdr:clientData/>
  </xdr:twoCellAnchor>
  <xdr:twoCellAnchor editAs="oneCell">
    <xdr:from>
      <xdr:col>8</xdr:col>
      <xdr:colOff>63500</xdr:colOff>
      <xdr:row>11</xdr:row>
      <xdr:rowOff>38100</xdr:rowOff>
    </xdr:from>
    <xdr:to>
      <xdr:col>11</xdr:col>
      <xdr:colOff>433689</xdr:colOff>
      <xdr:row>17</xdr:row>
      <xdr:rowOff>12700</xdr:rowOff>
    </xdr:to>
    <xdr:pic>
      <xdr:nvPicPr>
        <xdr:cNvPr id="78" name="Picture 77" descr="Image result for actiflo&quot;">
          <a:extLst>
            <a:ext uri="{FF2B5EF4-FFF2-40B4-BE49-F238E27FC236}">
              <a16:creationId xmlns:a16="http://schemas.microsoft.com/office/drawing/2014/main" id="{00000000-0008-0000-0E00-00004E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5882"/>
        <a:stretch/>
      </xdr:blipFill>
      <xdr:spPr bwMode="auto">
        <a:xfrm>
          <a:off x="5877560" y="3421380"/>
          <a:ext cx="2327440" cy="1346200"/>
        </a:xfrm>
        <a:prstGeom prst="rect">
          <a:avLst/>
        </a:prstGeom>
        <a:noFill/>
        <a:effectLst>
          <a:glow rad="50800">
            <a:schemeClr val="tx1"/>
          </a:glow>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469900</xdr:colOff>
      <xdr:row>9</xdr:row>
      <xdr:rowOff>139700</xdr:rowOff>
    </xdr:from>
    <xdr:to>
      <xdr:col>16</xdr:col>
      <xdr:colOff>50800</xdr:colOff>
      <xdr:row>18</xdr:row>
      <xdr:rowOff>63500</xdr:rowOff>
    </xdr:to>
    <xdr:pic>
      <xdr:nvPicPr>
        <xdr:cNvPr id="79" name="Picture 78" descr="Two-stage Moving Bed Biofilm Reactor">
          <a:extLst>
            <a:ext uri="{FF2B5EF4-FFF2-40B4-BE49-F238E27FC236}">
              <a16:creationId xmlns:a16="http://schemas.microsoft.com/office/drawing/2014/main" id="{00000000-0008-0000-0E00-00004F000000}"/>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32687" t="21634" r="53641" b="41707"/>
        <a:stretch/>
      </xdr:blipFill>
      <xdr:spPr bwMode="auto">
        <a:xfrm>
          <a:off x="9499600" y="2966720"/>
          <a:ext cx="1661160" cy="213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12700</xdr:colOff>
      <xdr:row>14</xdr:row>
      <xdr:rowOff>56318</xdr:rowOff>
    </xdr:from>
    <xdr:to>
      <xdr:col>13</xdr:col>
      <xdr:colOff>436880</xdr:colOff>
      <xdr:row>14</xdr:row>
      <xdr:rowOff>63500</xdr:rowOff>
    </xdr:to>
    <xdr:cxnSp macro="">
      <xdr:nvCxnSpPr>
        <xdr:cNvPr id="80" name="Shape 166">
          <a:extLst>
            <a:ext uri="{FF2B5EF4-FFF2-40B4-BE49-F238E27FC236}">
              <a16:creationId xmlns:a16="http://schemas.microsoft.com/office/drawing/2014/main" id="{00000000-0008-0000-0E00-000050000000}"/>
            </a:ext>
          </a:extLst>
        </xdr:cNvPr>
        <xdr:cNvCxnSpPr/>
      </xdr:nvCxnSpPr>
      <xdr:spPr>
        <a:xfrm flipV="1">
          <a:off x="8371840" y="4125398"/>
          <a:ext cx="1094740" cy="7182"/>
        </a:xfrm>
        <a:prstGeom prst="bentConnector3">
          <a:avLst>
            <a:gd name="adj1" fmla="val -3956"/>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266700</xdr:colOff>
      <xdr:row>14</xdr:row>
      <xdr:rowOff>0</xdr:rowOff>
    </xdr:from>
    <xdr:to>
      <xdr:col>17</xdr:col>
      <xdr:colOff>571500</xdr:colOff>
      <xdr:row>14</xdr:row>
      <xdr:rowOff>7182</xdr:rowOff>
    </xdr:to>
    <xdr:cxnSp macro="">
      <xdr:nvCxnSpPr>
        <xdr:cNvPr id="81" name="Shape 166">
          <a:extLst>
            <a:ext uri="{FF2B5EF4-FFF2-40B4-BE49-F238E27FC236}">
              <a16:creationId xmlns:a16="http://schemas.microsoft.com/office/drawing/2014/main" id="{00000000-0008-0000-0E00-000051000000}"/>
            </a:ext>
          </a:extLst>
        </xdr:cNvPr>
        <xdr:cNvCxnSpPr/>
      </xdr:nvCxnSpPr>
      <xdr:spPr>
        <a:xfrm flipV="1">
          <a:off x="11376660" y="4069080"/>
          <a:ext cx="1051560" cy="7182"/>
        </a:xfrm>
        <a:prstGeom prst="bentConnector3">
          <a:avLst>
            <a:gd name="adj1" fmla="val -3956"/>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18</xdr:col>
      <xdr:colOff>5080</xdr:colOff>
      <xdr:row>10</xdr:row>
      <xdr:rowOff>208280</xdr:rowOff>
    </xdr:from>
    <xdr:to>
      <xdr:col>21</xdr:col>
      <xdr:colOff>557546</xdr:colOff>
      <xdr:row>16</xdr:row>
      <xdr:rowOff>190500</xdr:rowOff>
    </xdr:to>
    <xdr:pic>
      <xdr:nvPicPr>
        <xdr:cNvPr id="82" name="Picture 81" descr="Image result for actiflo&quot;">
          <a:extLst>
            <a:ext uri="{FF2B5EF4-FFF2-40B4-BE49-F238E27FC236}">
              <a16:creationId xmlns:a16="http://schemas.microsoft.com/office/drawing/2014/main" id="{00000000-0008-0000-0E00-000052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5882"/>
        <a:stretch/>
      </xdr:blipFill>
      <xdr:spPr bwMode="auto">
        <a:xfrm>
          <a:off x="12471400" y="3302000"/>
          <a:ext cx="2381266" cy="1414780"/>
        </a:xfrm>
        <a:prstGeom prst="rect">
          <a:avLst/>
        </a:prstGeom>
        <a:noFill/>
        <a:effectLst>
          <a:glow rad="50800">
            <a:schemeClr val="tx1"/>
          </a:glow>
        </a:effectLst>
        <a:extLst>
          <a:ext uri="{909E8E84-426E-40DD-AFC4-6F175D3DCCD1}">
            <a14:hiddenFill xmlns:a14="http://schemas.microsoft.com/office/drawing/2010/main">
              <a:solidFill>
                <a:srgbClr val="FFFFFF"/>
              </a:solidFill>
            </a14:hiddenFill>
          </a:ext>
        </a:extLst>
      </xdr:spPr>
    </xdr:pic>
    <xdr:clientData/>
  </xdr:twoCellAnchor>
  <xdr:twoCellAnchor>
    <xdr:from>
      <xdr:col>22</xdr:col>
      <xdr:colOff>43180</xdr:colOff>
      <xdr:row>14</xdr:row>
      <xdr:rowOff>15240</xdr:rowOff>
    </xdr:from>
    <xdr:to>
      <xdr:col>24</xdr:col>
      <xdr:colOff>332740</xdr:colOff>
      <xdr:row>14</xdr:row>
      <xdr:rowOff>15240</xdr:rowOff>
    </xdr:to>
    <xdr:cxnSp macro="">
      <xdr:nvCxnSpPr>
        <xdr:cNvPr id="83" name="Shape 166">
          <a:extLst>
            <a:ext uri="{FF2B5EF4-FFF2-40B4-BE49-F238E27FC236}">
              <a16:creationId xmlns:a16="http://schemas.microsoft.com/office/drawing/2014/main" id="{00000000-0008-0000-0E00-000053000000}"/>
            </a:ext>
          </a:extLst>
        </xdr:cNvPr>
        <xdr:cNvCxnSpPr/>
      </xdr:nvCxnSpPr>
      <xdr:spPr>
        <a:xfrm flipV="1">
          <a:off x="14940280" y="4091940"/>
          <a:ext cx="1280160" cy="0"/>
        </a:xfrm>
        <a:prstGeom prst="bentConnector3">
          <a:avLst>
            <a:gd name="adj1" fmla="val -3956"/>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541020</xdr:colOff>
      <xdr:row>17</xdr:row>
      <xdr:rowOff>241300</xdr:rowOff>
    </xdr:from>
    <xdr:to>
      <xdr:col>37</xdr:col>
      <xdr:colOff>187960</xdr:colOff>
      <xdr:row>23</xdr:row>
      <xdr:rowOff>187960</xdr:rowOff>
    </xdr:to>
    <xdr:cxnSp macro="">
      <xdr:nvCxnSpPr>
        <xdr:cNvPr id="84" name="Shape 166">
          <a:extLst>
            <a:ext uri="{FF2B5EF4-FFF2-40B4-BE49-F238E27FC236}">
              <a16:creationId xmlns:a16="http://schemas.microsoft.com/office/drawing/2014/main" id="{00000000-0008-0000-0E00-000054000000}"/>
            </a:ext>
          </a:extLst>
        </xdr:cNvPr>
        <xdr:cNvCxnSpPr/>
      </xdr:nvCxnSpPr>
      <xdr:spPr>
        <a:xfrm rot="16200000" flipH="1">
          <a:off x="22717760" y="5140960"/>
          <a:ext cx="1737360" cy="1463040"/>
        </a:xfrm>
        <a:prstGeom prst="bentConnector3">
          <a:avLst>
            <a:gd name="adj1" fmla="val 99289"/>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431800</xdr:colOff>
      <xdr:row>18</xdr:row>
      <xdr:rowOff>139698</xdr:rowOff>
    </xdr:from>
    <xdr:to>
      <xdr:col>14</xdr:col>
      <xdr:colOff>431801</xdr:colOff>
      <xdr:row>28</xdr:row>
      <xdr:rowOff>63504</xdr:rowOff>
    </xdr:to>
    <xdr:cxnSp macro="">
      <xdr:nvCxnSpPr>
        <xdr:cNvPr id="85" name="Shape 166">
          <a:extLst>
            <a:ext uri="{FF2B5EF4-FFF2-40B4-BE49-F238E27FC236}">
              <a16:creationId xmlns:a16="http://schemas.microsoft.com/office/drawing/2014/main" id="{00000000-0008-0000-0E00-000055000000}"/>
            </a:ext>
          </a:extLst>
        </xdr:cNvPr>
        <xdr:cNvCxnSpPr/>
      </xdr:nvCxnSpPr>
      <xdr:spPr>
        <a:xfrm rot="5400000">
          <a:off x="8756648" y="6544310"/>
          <a:ext cx="2735586" cy="1"/>
        </a:xfrm>
        <a:prstGeom prst="bentConnector3">
          <a:avLst>
            <a:gd name="adj1" fmla="val 50000"/>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495300</xdr:colOff>
      <xdr:row>8</xdr:row>
      <xdr:rowOff>190510</xdr:rowOff>
    </xdr:from>
    <xdr:to>
      <xdr:col>11</xdr:col>
      <xdr:colOff>165100</xdr:colOff>
      <xdr:row>10</xdr:row>
      <xdr:rowOff>152411</xdr:rowOff>
    </xdr:to>
    <xdr:sp macro="" textlink="">
      <xdr:nvSpPr>
        <xdr:cNvPr id="86" name="Text Box 1096">
          <a:extLst>
            <a:ext uri="{FF2B5EF4-FFF2-40B4-BE49-F238E27FC236}">
              <a16:creationId xmlns:a16="http://schemas.microsoft.com/office/drawing/2014/main" id="{00000000-0008-0000-0E00-000056000000}"/>
            </a:ext>
          </a:extLst>
        </xdr:cNvPr>
        <xdr:cNvSpPr txBox="1">
          <a:spLocks noChangeArrowheads="1"/>
        </xdr:cNvSpPr>
      </xdr:nvSpPr>
      <xdr:spPr bwMode="auto">
        <a:xfrm rot="5400000">
          <a:off x="6883399" y="2214891"/>
          <a:ext cx="457201" cy="1605280"/>
        </a:xfrm>
        <a:prstGeom prst="rect">
          <a:avLst/>
        </a:prstGeom>
        <a:noFill/>
        <a:ln w="9525">
          <a:noFill/>
          <a:miter lim="800000"/>
          <a:headEnd/>
          <a:tailEnd/>
        </a:ln>
      </xdr:spPr>
      <xdr:txBody>
        <a:bodyPr wrap="square" lIns="18288" tIns="18288" rIns="18288" bIns="0" anchor="t" upright="1">
          <a:noAutofit/>
        </a:bodyPr>
        <a:lstStyle/>
        <a:p>
          <a:pPr algn="ctr" rtl="0">
            <a:defRPr sz="1000"/>
          </a:pPr>
          <a:r>
            <a:rPr lang="en-US" sz="1800" b="1" i="0" strike="noStrike" baseline="0">
              <a:solidFill>
                <a:srgbClr val="000000"/>
              </a:solidFill>
              <a:latin typeface="Arial Narrow" pitchFamily="34" charset="0"/>
            </a:rPr>
            <a:t>Actiflo 1</a:t>
          </a:r>
          <a:endParaRPr lang="en-US" sz="1800" b="1" i="0" strike="noStrike">
            <a:solidFill>
              <a:srgbClr val="000000"/>
            </a:solidFill>
            <a:latin typeface="Arial Narrow" pitchFamily="34" charset="0"/>
          </a:endParaRPr>
        </a:p>
      </xdr:txBody>
    </xdr:sp>
    <xdr:clientData/>
  </xdr:twoCellAnchor>
  <xdr:twoCellAnchor>
    <xdr:from>
      <xdr:col>13</xdr:col>
      <xdr:colOff>457202</xdr:colOff>
      <xdr:row>7</xdr:row>
      <xdr:rowOff>152411</xdr:rowOff>
    </xdr:from>
    <xdr:to>
      <xdr:col>16</xdr:col>
      <xdr:colOff>127002</xdr:colOff>
      <xdr:row>9</xdr:row>
      <xdr:rowOff>152412</xdr:rowOff>
    </xdr:to>
    <xdr:sp macro="" textlink="">
      <xdr:nvSpPr>
        <xdr:cNvPr id="87" name="Text Box 1096">
          <a:extLst>
            <a:ext uri="{FF2B5EF4-FFF2-40B4-BE49-F238E27FC236}">
              <a16:creationId xmlns:a16="http://schemas.microsoft.com/office/drawing/2014/main" id="{00000000-0008-0000-0E00-000057000000}"/>
            </a:ext>
          </a:extLst>
        </xdr:cNvPr>
        <xdr:cNvSpPr txBox="1">
          <a:spLocks noChangeArrowheads="1"/>
        </xdr:cNvSpPr>
      </xdr:nvSpPr>
      <xdr:spPr bwMode="auto">
        <a:xfrm rot="5400000">
          <a:off x="10133331" y="1875802"/>
          <a:ext cx="457201" cy="1750060"/>
        </a:xfrm>
        <a:prstGeom prst="rect">
          <a:avLst/>
        </a:prstGeom>
        <a:noFill/>
        <a:ln w="9525">
          <a:noFill/>
          <a:miter lim="800000"/>
          <a:headEnd/>
          <a:tailEnd/>
        </a:ln>
      </xdr:spPr>
      <xdr:txBody>
        <a:bodyPr wrap="square" lIns="18288" tIns="18288" rIns="18288" bIns="0" anchor="t" upright="1">
          <a:noAutofit/>
        </a:bodyPr>
        <a:lstStyle/>
        <a:p>
          <a:pPr algn="ctr" rtl="0">
            <a:defRPr sz="1000"/>
          </a:pPr>
          <a:r>
            <a:rPr lang="en-US" sz="1800" b="1" i="0" strike="noStrike" baseline="0">
              <a:solidFill>
                <a:srgbClr val="000000"/>
              </a:solidFill>
              <a:latin typeface="Arial Narrow" pitchFamily="34" charset="0"/>
            </a:rPr>
            <a:t>MBBR</a:t>
          </a:r>
          <a:endParaRPr lang="en-US" sz="1800" b="1" i="0" strike="noStrike">
            <a:solidFill>
              <a:srgbClr val="000000"/>
            </a:solidFill>
            <a:latin typeface="Arial Narrow" pitchFamily="34" charset="0"/>
          </a:endParaRPr>
        </a:p>
      </xdr:txBody>
    </xdr:sp>
    <xdr:clientData/>
  </xdr:twoCellAnchor>
  <xdr:twoCellAnchor>
    <xdr:from>
      <xdr:col>18</xdr:col>
      <xdr:colOff>508002</xdr:colOff>
      <xdr:row>9</xdr:row>
      <xdr:rowOff>10</xdr:rowOff>
    </xdr:from>
    <xdr:to>
      <xdr:col>21</xdr:col>
      <xdr:colOff>177802</xdr:colOff>
      <xdr:row>10</xdr:row>
      <xdr:rowOff>190511</xdr:rowOff>
    </xdr:to>
    <xdr:sp macro="" textlink="">
      <xdr:nvSpPr>
        <xdr:cNvPr id="88" name="Text Box 1096">
          <a:extLst>
            <a:ext uri="{FF2B5EF4-FFF2-40B4-BE49-F238E27FC236}">
              <a16:creationId xmlns:a16="http://schemas.microsoft.com/office/drawing/2014/main" id="{00000000-0008-0000-0E00-000058000000}"/>
            </a:ext>
          </a:extLst>
        </xdr:cNvPr>
        <xdr:cNvSpPr txBox="1">
          <a:spLocks noChangeArrowheads="1"/>
        </xdr:cNvSpPr>
      </xdr:nvSpPr>
      <xdr:spPr bwMode="auto">
        <a:xfrm rot="5400000">
          <a:off x="13495021" y="2306331"/>
          <a:ext cx="457201" cy="1498600"/>
        </a:xfrm>
        <a:prstGeom prst="rect">
          <a:avLst/>
        </a:prstGeom>
        <a:noFill/>
        <a:ln w="9525">
          <a:noFill/>
          <a:miter lim="800000"/>
          <a:headEnd/>
          <a:tailEnd/>
        </a:ln>
      </xdr:spPr>
      <xdr:txBody>
        <a:bodyPr wrap="square" lIns="18288" tIns="18288" rIns="18288" bIns="0" anchor="t" upright="1">
          <a:noAutofit/>
        </a:bodyPr>
        <a:lstStyle/>
        <a:p>
          <a:pPr algn="ctr" rtl="0">
            <a:defRPr sz="1000"/>
          </a:pPr>
          <a:r>
            <a:rPr lang="en-US" sz="1800" b="1" i="0" strike="noStrike" baseline="0">
              <a:solidFill>
                <a:srgbClr val="000000"/>
              </a:solidFill>
              <a:latin typeface="Arial Narrow" pitchFamily="34" charset="0"/>
            </a:rPr>
            <a:t>Actiflo 2</a:t>
          </a:r>
          <a:endParaRPr lang="en-US" sz="1800" b="1" i="0" strike="noStrike">
            <a:solidFill>
              <a:srgbClr val="000000"/>
            </a:solidFill>
            <a:latin typeface="Arial Narrow" pitchFamily="34" charset="0"/>
          </a:endParaRPr>
        </a:p>
      </xdr:txBody>
    </xdr:sp>
    <xdr:clientData/>
  </xdr:twoCellAnchor>
  <xdr:twoCellAnchor>
    <xdr:from>
      <xdr:col>5</xdr:col>
      <xdr:colOff>708026</xdr:colOff>
      <xdr:row>17</xdr:row>
      <xdr:rowOff>113256</xdr:rowOff>
    </xdr:from>
    <xdr:to>
      <xdr:col>14</xdr:col>
      <xdr:colOff>118746</xdr:colOff>
      <xdr:row>30</xdr:row>
      <xdr:rowOff>95476</xdr:rowOff>
    </xdr:to>
    <xdr:cxnSp macro="">
      <xdr:nvCxnSpPr>
        <xdr:cNvPr id="89" name="Shape 166">
          <a:extLst>
            <a:ext uri="{FF2B5EF4-FFF2-40B4-BE49-F238E27FC236}">
              <a16:creationId xmlns:a16="http://schemas.microsoft.com/office/drawing/2014/main" id="{00000000-0008-0000-0E00-000059000000}"/>
            </a:ext>
          </a:extLst>
        </xdr:cNvPr>
        <xdr:cNvCxnSpPr/>
      </xdr:nvCxnSpPr>
      <xdr:spPr>
        <a:xfrm rot="16200000" flipH="1">
          <a:off x="5340986" y="3930876"/>
          <a:ext cx="3533140" cy="5407660"/>
        </a:xfrm>
        <a:prstGeom prst="bentConnector2">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50800</xdr:colOff>
      <xdr:row>17</xdr:row>
      <xdr:rowOff>50799</xdr:rowOff>
    </xdr:from>
    <xdr:to>
      <xdr:col>18</xdr:col>
      <xdr:colOff>50801</xdr:colOff>
      <xdr:row>28</xdr:row>
      <xdr:rowOff>33019</xdr:rowOff>
    </xdr:to>
    <xdr:cxnSp macro="">
      <xdr:nvCxnSpPr>
        <xdr:cNvPr id="90" name="Shape 166">
          <a:extLst>
            <a:ext uri="{FF2B5EF4-FFF2-40B4-BE49-F238E27FC236}">
              <a16:creationId xmlns:a16="http://schemas.microsoft.com/office/drawing/2014/main" id="{00000000-0008-0000-0E00-00005A000000}"/>
            </a:ext>
          </a:extLst>
        </xdr:cNvPr>
        <xdr:cNvCxnSpPr/>
      </xdr:nvCxnSpPr>
      <xdr:spPr>
        <a:xfrm rot="5400000">
          <a:off x="10979151" y="6343648"/>
          <a:ext cx="3075940" cy="1"/>
        </a:xfrm>
        <a:prstGeom prst="bentConnector3">
          <a:avLst>
            <a:gd name="adj1" fmla="val 50000"/>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221000</xdr:colOff>
      <xdr:row>17</xdr:row>
      <xdr:rowOff>180342</xdr:rowOff>
    </xdr:from>
    <xdr:to>
      <xdr:col>39</xdr:col>
      <xdr:colOff>585956</xdr:colOff>
      <xdr:row>26</xdr:row>
      <xdr:rowOff>208283</xdr:rowOff>
    </xdr:to>
    <xdr:grpSp>
      <xdr:nvGrpSpPr>
        <xdr:cNvPr id="91" name="Group 1045">
          <a:extLst>
            <a:ext uri="{FF2B5EF4-FFF2-40B4-BE49-F238E27FC236}">
              <a16:creationId xmlns:a16="http://schemas.microsoft.com/office/drawing/2014/main" id="{00000000-0008-0000-0E00-00005B000000}"/>
            </a:ext>
          </a:extLst>
        </xdr:cNvPr>
        <xdr:cNvGrpSpPr>
          <a:grpSpLocks/>
        </xdr:cNvGrpSpPr>
      </xdr:nvGrpSpPr>
      <xdr:grpSpPr bwMode="auto">
        <a:xfrm rot="5400000">
          <a:off x="23603293" y="5672406"/>
          <a:ext cx="2694941" cy="1589599"/>
          <a:chOff x="2321" y="811"/>
          <a:chExt cx="306" cy="160"/>
        </a:xfrm>
      </xdr:grpSpPr>
      <xdr:sp macro="" textlink="">
        <xdr:nvSpPr>
          <xdr:cNvPr id="92" name="Rectangle 1047">
            <a:extLst>
              <a:ext uri="{FF2B5EF4-FFF2-40B4-BE49-F238E27FC236}">
                <a16:creationId xmlns:a16="http://schemas.microsoft.com/office/drawing/2014/main" id="{00000000-0008-0000-0E00-00005C000000}"/>
              </a:ext>
            </a:extLst>
          </xdr:cNvPr>
          <xdr:cNvSpPr>
            <a:spLocks noChangeAspect="1" noChangeArrowheads="1"/>
          </xdr:cNvSpPr>
        </xdr:nvSpPr>
        <xdr:spPr bwMode="auto">
          <a:xfrm rot="16200000">
            <a:off x="2280" y="883"/>
            <a:ext cx="126" cy="27"/>
          </a:xfrm>
          <a:prstGeom prst="rect">
            <a:avLst/>
          </a:prstGeom>
          <a:gradFill rotWithShape="0">
            <a:gsLst>
              <a:gs pos="0">
                <a:schemeClr val="tx2">
                  <a:lumMod val="20000"/>
                  <a:lumOff val="80000"/>
                </a:schemeClr>
              </a:gs>
              <a:gs pos="50000">
                <a:srgbClr val="00B0F0"/>
              </a:gs>
              <a:gs pos="100000">
                <a:schemeClr val="tx2">
                  <a:lumMod val="20000"/>
                  <a:lumOff val="80000"/>
                </a:schemeClr>
              </a:gs>
            </a:gsLst>
            <a:lin ang="5400000" scaled="1"/>
          </a:gradFill>
          <a:ln w="9525">
            <a:solidFill>
              <a:srgbClr val="000000"/>
            </a:solidFill>
            <a:miter lim="800000"/>
            <a:headEnd/>
            <a:tailEnd/>
          </a:ln>
        </xdr:spPr>
      </xdr:sp>
      <xdr:sp macro="" textlink="">
        <xdr:nvSpPr>
          <xdr:cNvPr id="93" name="Rectangle 1048">
            <a:extLst>
              <a:ext uri="{FF2B5EF4-FFF2-40B4-BE49-F238E27FC236}">
                <a16:creationId xmlns:a16="http://schemas.microsoft.com/office/drawing/2014/main" id="{00000000-0008-0000-0E00-00005D000000}"/>
              </a:ext>
            </a:extLst>
          </xdr:cNvPr>
          <xdr:cNvSpPr>
            <a:spLocks noChangeAspect="1" noChangeArrowheads="1"/>
          </xdr:cNvSpPr>
        </xdr:nvSpPr>
        <xdr:spPr bwMode="auto">
          <a:xfrm rot="16200000">
            <a:off x="2339" y="938"/>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94" name="Rectangle 1049">
            <a:extLst>
              <a:ext uri="{FF2B5EF4-FFF2-40B4-BE49-F238E27FC236}">
                <a16:creationId xmlns:a16="http://schemas.microsoft.com/office/drawing/2014/main" id="{00000000-0008-0000-0E00-00005E000000}"/>
              </a:ext>
            </a:extLst>
          </xdr:cNvPr>
          <xdr:cNvSpPr>
            <a:spLocks noChangeAspect="1" noChangeArrowheads="1"/>
          </xdr:cNvSpPr>
        </xdr:nvSpPr>
        <xdr:spPr bwMode="auto">
          <a:xfrm rot="16200000">
            <a:off x="2338" y="819"/>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95" name="Rectangle 1050">
            <a:extLst>
              <a:ext uri="{FF2B5EF4-FFF2-40B4-BE49-F238E27FC236}">
                <a16:creationId xmlns:a16="http://schemas.microsoft.com/office/drawing/2014/main" id="{00000000-0008-0000-0E00-00005F000000}"/>
              </a:ext>
            </a:extLst>
          </xdr:cNvPr>
          <xdr:cNvSpPr>
            <a:spLocks noChangeAspect="1" noChangeArrowheads="1"/>
          </xdr:cNvSpPr>
        </xdr:nvSpPr>
        <xdr:spPr bwMode="auto">
          <a:xfrm rot="16200000">
            <a:off x="2326" y="884"/>
            <a:ext cx="126" cy="26"/>
          </a:xfrm>
          <a:prstGeom prst="rect">
            <a:avLst/>
          </a:prstGeom>
          <a:gradFill rotWithShape="0">
            <a:gsLst>
              <a:gs pos="0">
                <a:schemeClr val="tx2">
                  <a:lumMod val="20000"/>
                  <a:lumOff val="80000"/>
                </a:schemeClr>
              </a:gs>
              <a:gs pos="50000">
                <a:srgbClr val="00B0F0"/>
              </a:gs>
              <a:gs pos="100000">
                <a:schemeClr val="tx2">
                  <a:lumMod val="20000"/>
                  <a:lumOff val="80000"/>
                </a:schemeClr>
              </a:gs>
            </a:gsLst>
            <a:lin ang="5400000" scaled="1"/>
          </a:gradFill>
          <a:ln w="9525">
            <a:solidFill>
              <a:srgbClr val="000000"/>
            </a:solidFill>
            <a:miter lim="800000"/>
            <a:headEnd/>
            <a:tailEnd/>
          </a:ln>
        </xdr:spPr>
      </xdr:sp>
      <xdr:sp macro="" textlink="">
        <xdr:nvSpPr>
          <xdr:cNvPr id="96" name="Rectangle 1051">
            <a:extLst>
              <a:ext uri="{FF2B5EF4-FFF2-40B4-BE49-F238E27FC236}">
                <a16:creationId xmlns:a16="http://schemas.microsoft.com/office/drawing/2014/main" id="{00000000-0008-0000-0E00-000060000000}"/>
              </a:ext>
            </a:extLst>
          </xdr:cNvPr>
          <xdr:cNvSpPr>
            <a:spLocks noChangeAspect="1" noChangeArrowheads="1"/>
          </xdr:cNvSpPr>
        </xdr:nvSpPr>
        <xdr:spPr bwMode="auto">
          <a:xfrm rot="16200000">
            <a:off x="2386" y="938"/>
            <a:ext cx="8" cy="35"/>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97" name="Rectangle 1052">
            <a:extLst>
              <a:ext uri="{FF2B5EF4-FFF2-40B4-BE49-F238E27FC236}">
                <a16:creationId xmlns:a16="http://schemas.microsoft.com/office/drawing/2014/main" id="{00000000-0008-0000-0E00-000061000000}"/>
              </a:ext>
            </a:extLst>
          </xdr:cNvPr>
          <xdr:cNvSpPr>
            <a:spLocks noChangeAspect="1" noChangeArrowheads="1"/>
          </xdr:cNvSpPr>
        </xdr:nvSpPr>
        <xdr:spPr bwMode="auto">
          <a:xfrm rot="16200000">
            <a:off x="2385" y="819"/>
            <a:ext cx="8" cy="35"/>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98" name="Rectangle 1053">
            <a:extLst>
              <a:ext uri="{FF2B5EF4-FFF2-40B4-BE49-F238E27FC236}">
                <a16:creationId xmlns:a16="http://schemas.microsoft.com/office/drawing/2014/main" id="{00000000-0008-0000-0E00-000062000000}"/>
              </a:ext>
            </a:extLst>
          </xdr:cNvPr>
          <xdr:cNvSpPr>
            <a:spLocks noChangeAspect="1" noChangeArrowheads="1"/>
          </xdr:cNvSpPr>
        </xdr:nvSpPr>
        <xdr:spPr bwMode="auto">
          <a:xfrm rot="16200000">
            <a:off x="2371" y="883"/>
            <a:ext cx="126" cy="27"/>
          </a:xfrm>
          <a:prstGeom prst="rect">
            <a:avLst/>
          </a:prstGeom>
          <a:gradFill rotWithShape="0">
            <a:gsLst>
              <a:gs pos="0">
                <a:schemeClr val="tx2">
                  <a:lumMod val="20000"/>
                  <a:lumOff val="80000"/>
                </a:schemeClr>
              </a:gs>
              <a:gs pos="50000">
                <a:srgbClr val="00B0F0"/>
              </a:gs>
              <a:gs pos="100000">
                <a:schemeClr val="tx2">
                  <a:lumMod val="20000"/>
                  <a:lumOff val="80000"/>
                </a:schemeClr>
              </a:gs>
            </a:gsLst>
            <a:lin ang="5400000" scaled="1"/>
          </a:gradFill>
          <a:ln w="9525">
            <a:solidFill>
              <a:srgbClr val="000000"/>
            </a:solidFill>
            <a:miter lim="800000"/>
            <a:headEnd/>
            <a:tailEnd/>
          </a:ln>
        </xdr:spPr>
      </xdr:sp>
      <xdr:sp macro="" textlink="">
        <xdr:nvSpPr>
          <xdr:cNvPr id="99" name="Rectangle 1054">
            <a:extLst>
              <a:ext uri="{FF2B5EF4-FFF2-40B4-BE49-F238E27FC236}">
                <a16:creationId xmlns:a16="http://schemas.microsoft.com/office/drawing/2014/main" id="{00000000-0008-0000-0E00-000063000000}"/>
              </a:ext>
            </a:extLst>
          </xdr:cNvPr>
          <xdr:cNvSpPr>
            <a:spLocks noChangeAspect="1" noChangeArrowheads="1"/>
          </xdr:cNvSpPr>
        </xdr:nvSpPr>
        <xdr:spPr bwMode="auto">
          <a:xfrm rot="16200000">
            <a:off x="2430" y="938"/>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00" name="Rectangle 1055">
            <a:extLst>
              <a:ext uri="{FF2B5EF4-FFF2-40B4-BE49-F238E27FC236}">
                <a16:creationId xmlns:a16="http://schemas.microsoft.com/office/drawing/2014/main" id="{00000000-0008-0000-0E00-000064000000}"/>
              </a:ext>
            </a:extLst>
          </xdr:cNvPr>
          <xdr:cNvSpPr>
            <a:spLocks noChangeAspect="1" noChangeArrowheads="1"/>
          </xdr:cNvSpPr>
        </xdr:nvSpPr>
        <xdr:spPr bwMode="auto">
          <a:xfrm rot="16200000">
            <a:off x="2429" y="819"/>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01" name="Rectangle 1056">
            <a:extLst>
              <a:ext uri="{FF2B5EF4-FFF2-40B4-BE49-F238E27FC236}">
                <a16:creationId xmlns:a16="http://schemas.microsoft.com/office/drawing/2014/main" id="{00000000-0008-0000-0E00-000065000000}"/>
              </a:ext>
            </a:extLst>
          </xdr:cNvPr>
          <xdr:cNvSpPr>
            <a:spLocks noChangeAspect="1" noChangeArrowheads="1"/>
          </xdr:cNvSpPr>
        </xdr:nvSpPr>
        <xdr:spPr bwMode="auto">
          <a:xfrm rot="16200000">
            <a:off x="2416" y="883"/>
            <a:ext cx="126" cy="27"/>
          </a:xfrm>
          <a:prstGeom prst="rect">
            <a:avLst/>
          </a:prstGeom>
          <a:gradFill rotWithShape="0">
            <a:gsLst>
              <a:gs pos="0">
                <a:schemeClr val="tx2">
                  <a:lumMod val="20000"/>
                  <a:lumOff val="80000"/>
                </a:schemeClr>
              </a:gs>
              <a:gs pos="50000">
                <a:srgbClr val="00B0F0"/>
              </a:gs>
              <a:gs pos="100000">
                <a:schemeClr val="tx2">
                  <a:lumMod val="20000"/>
                  <a:lumOff val="80000"/>
                </a:schemeClr>
              </a:gs>
            </a:gsLst>
            <a:lin ang="5400000" scaled="1"/>
          </a:gradFill>
          <a:ln w="9525">
            <a:solidFill>
              <a:srgbClr val="000000"/>
            </a:solidFill>
            <a:miter lim="800000"/>
            <a:headEnd/>
            <a:tailEnd/>
          </a:ln>
        </xdr:spPr>
      </xdr:sp>
      <xdr:sp macro="" textlink="">
        <xdr:nvSpPr>
          <xdr:cNvPr id="102" name="Rectangle 1057">
            <a:extLst>
              <a:ext uri="{FF2B5EF4-FFF2-40B4-BE49-F238E27FC236}">
                <a16:creationId xmlns:a16="http://schemas.microsoft.com/office/drawing/2014/main" id="{00000000-0008-0000-0E00-000066000000}"/>
              </a:ext>
            </a:extLst>
          </xdr:cNvPr>
          <xdr:cNvSpPr>
            <a:spLocks noChangeAspect="1" noChangeArrowheads="1"/>
          </xdr:cNvSpPr>
        </xdr:nvSpPr>
        <xdr:spPr bwMode="auto">
          <a:xfrm rot="16200000">
            <a:off x="2475" y="938"/>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03" name="Rectangle 1058">
            <a:extLst>
              <a:ext uri="{FF2B5EF4-FFF2-40B4-BE49-F238E27FC236}">
                <a16:creationId xmlns:a16="http://schemas.microsoft.com/office/drawing/2014/main" id="{00000000-0008-0000-0E00-000067000000}"/>
              </a:ext>
            </a:extLst>
          </xdr:cNvPr>
          <xdr:cNvSpPr>
            <a:spLocks noChangeAspect="1" noChangeArrowheads="1"/>
          </xdr:cNvSpPr>
        </xdr:nvSpPr>
        <xdr:spPr bwMode="auto">
          <a:xfrm rot="16200000">
            <a:off x="2474" y="819"/>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04" name="Rectangle 1059">
            <a:extLst>
              <a:ext uri="{FF2B5EF4-FFF2-40B4-BE49-F238E27FC236}">
                <a16:creationId xmlns:a16="http://schemas.microsoft.com/office/drawing/2014/main" id="{00000000-0008-0000-0E00-000068000000}"/>
              </a:ext>
            </a:extLst>
          </xdr:cNvPr>
          <xdr:cNvSpPr>
            <a:spLocks noChangeAspect="1" noChangeArrowheads="1"/>
          </xdr:cNvSpPr>
        </xdr:nvSpPr>
        <xdr:spPr bwMode="auto">
          <a:xfrm rot="16200000">
            <a:off x="2462" y="884"/>
            <a:ext cx="126" cy="26"/>
          </a:xfrm>
          <a:prstGeom prst="rect">
            <a:avLst/>
          </a:prstGeom>
          <a:gradFill rotWithShape="0">
            <a:gsLst>
              <a:gs pos="0">
                <a:schemeClr val="tx2">
                  <a:lumMod val="20000"/>
                  <a:lumOff val="80000"/>
                </a:schemeClr>
              </a:gs>
              <a:gs pos="50000">
                <a:srgbClr val="00B0F0"/>
              </a:gs>
              <a:gs pos="100000">
                <a:schemeClr val="tx2">
                  <a:lumMod val="20000"/>
                  <a:lumOff val="80000"/>
                </a:schemeClr>
              </a:gs>
            </a:gsLst>
            <a:lin ang="5400000" scaled="1"/>
          </a:gradFill>
          <a:ln w="9525">
            <a:solidFill>
              <a:srgbClr val="000000"/>
            </a:solidFill>
            <a:miter lim="800000"/>
            <a:headEnd/>
            <a:tailEnd/>
          </a:ln>
        </xdr:spPr>
      </xdr:sp>
      <xdr:sp macro="" textlink="">
        <xdr:nvSpPr>
          <xdr:cNvPr id="105" name="Rectangle 1060">
            <a:extLst>
              <a:ext uri="{FF2B5EF4-FFF2-40B4-BE49-F238E27FC236}">
                <a16:creationId xmlns:a16="http://schemas.microsoft.com/office/drawing/2014/main" id="{00000000-0008-0000-0E00-000069000000}"/>
              </a:ext>
            </a:extLst>
          </xdr:cNvPr>
          <xdr:cNvSpPr>
            <a:spLocks noChangeAspect="1" noChangeArrowheads="1"/>
          </xdr:cNvSpPr>
        </xdr:nvSpPr>
        <xdr:spPr bwMode="auto">
          <a:xfrm rot="16200000">
            <a:off x="2522" y="938"/>
            <a:ext cx="8" cy="35"/>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06" name="Rectangle 1061">
            <a:extLst>
              <a:ext uri="{FF2B5EF4-FFF2-40B4-BE49-F238E27FC236}">
                <a16:creationId xmlns:a16="http://schemas.microsoft.com/office/drawing/2014/main" id="{00000000-0008-0000-0E00-00006A000000}"/>
              </a:ext>
            </a:extLst>
          </xdr:cNvPr>
          <xdr:cNvSpPr>
            <a:spLocks noChangeAspect="1" noChangeArrowheads="1"/>
          </xdr:cNvSpPr>
        </xdr:nvSpPr>
        <xdr:spPr bwMode="auto">
          <a:xfrm rot="16200000">
            <a:off x="2521" y="819"/>
            <a:ext cx="8" cy="35"/>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07" name="Rectangle 1062">
            <a:extLst>
              <a:ext uri="{FF2B5EF4-FFF2-40B4-BE49-F238E27FC236}">
                <a16:creationId xmlns:a16="http://schemas.microsoft.com/office/drawing/2014/main" id="{00000000-0008-0000-0E00-00006B000000}"/>
              </a:ext>
            </a:extLst>
          </xdr:cNvPr>
          <xdr:cNvSpPr>
            <a:spLocks noChangeAspect="1" noChangeArrowheads="1"/>
          </xdr:cNvSpPr>
        </xdr:nvSpPr>
        <xdr:spPr bwMode="auto">
          <a:xfrm rot="16200000">
            <a:off x="2507" y="883"/>
            <a:ext cx="126" cy="27"/>
          </a:xfrm>
          <a:prstGeom prst="rect">
            <a:avLst/>
          </a:prstGeom>
          <a:gradFill rotWithShape="0">
            <a:gsLst>
              <a:gs pos="0">
                <a:schemeClr val="tx2">
                  <a:lumMod val="20000"/>
                  <a:lumOff val="80000"/>
                </a:schemeClr>
              </a:gs>
              <a:gs pos="50000">
                <a:srgbClr val="00B0F0"/>
              </a:gs>
              <a:gs pos="100000">
                <a:schemeClr val="tx2">
                  <a:lumMod val="20000"/>
                  <a:lumOff val="80000"/>
                </a:schemeClr>
              </a:gs>
            </a:gsLst>
            <a:lin ang="5400000" scaled="1"/>
          </a:gradFill>
          <a:ln w="9525">
            <a:solidFill>
              <a:srgbClr val="000000"/>
            </a:solidFill>
            <a:miter lim="800000"/>
            <a:headEnd/>
            <a:tailEnd/>
          </a:ln>
        </xdr:spPr>
      </xdr:sp>
      <xdr:sp macro="" textlink="">
        <xdr:nvSpPr>
          <xdr:cNvPr id="108" name="Rectangle 1063">
            <a:extLst>
              <a:ext uri="{FF2B5EF4-FFF2-40B4-BE49-F238E27FC236}">
                <a16:creationId xmlns:a16="http://schemas.microsoft.com/office/drawing/2014/main" id="{00000000-0008-0000-0E00-00006C000000}"/>
              </a:ext>
            </a:extLst>
          </xdr:cNvPr>
          <xdr:cNvSpPr>
            <a:spLocks noChangeAspect="1" noChangeArrowheads="1"/>
          </xdr:cNvSpPr>
        </xdr:nvSpPr>
        <xdr:spPr bwMode="auto">
          <a:xfrm rot="16200000">
            <a:off x="2566" y="938"/>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09" name="Rectangle 1064">
            <a:extLst>
              <a:ext uri="{FF2B5EF4-FFF2-40B4-BE49-F238E27FC236}">
                <a16:creationId xmlns:a16="http://schemas.microsoft.com/office/drawing/2014/main" id="{00000000-0008-0000-0E00-00006D000000}"/>
              </a:ext>
            </a:extLst>
          </xdr:cNvPr>
          <xdr:cNvSpPr>
            <a:spLocks noChangeAspect="1" noChangeArrowheads="1"/>
          </xdr:cNvSpPr>
        </xdr:nvSpPr>
        <xdr:spPr bwMode="auto">
          <a:xfrm rot="16200000">
            <a:off x="2565" y="819"/>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10" name="Text Box 1096">
            <a:extLst>
              <a:ext uri="{FF2B5EF4-FFF2-40B4-BE49-F238E27FC236}">
                <a16:creationId xmlns:a16="http://schemas.microsoft.com/office/drawing/2014/main" id="{00000000-0008-0000-0E00-00006E000000}"/>
              </a:ext>
            </a:extLst>
          </xdr:cNvPr>
          <xdr:cNvSpPr txBox="1">
            <a:spLocks noChangeArrowheads="1"/>
          </xdr:cNvSpPr>
        </xdr:nvSpPr>
        <xdr:spPr bwMode="auto">
          <a:xfrm>
            <a:off x="2590" y="821"/>
            <a:ext cx="37" cy="125"/>
          </a:xfrm>
          <a:prstGeom prst="rect">
            <a:avLst/>
          </a:prstGeom>
          <a:noFill/>
          <a:ln w="9525">
            <a:noFill/>
            <a:miter lim="800000"/>
            <a:headEnd/>
            <a:tailEnd/>
          </a:ln>
        </xdr:spPr>
        <xdr:txBody>
          <a:bodyPr wrap="square" lIns="18288" tIns="18288" rIns="18288" bIns="0" anchor="t" upright="1">
            <a:noAutofit/>
          </a:bodyPr>
          <a:lstStyle/>
          <a:p>
            <a:pPr algn="ctr" rtl="0">
              <a:defRPr sz="1000"/>
            </a:pPr>
            <a:r>
              <a:rPr lang="en-US" sz="1800" b="1" i="0" strike="noStrike">
                <a:solidFill>
                  <a:srgbClr val="000000"/>
                </a:solidFill>
                <a:latin typeface="Arial Narrow" pitchFamily="34" charset="0"/>
              </a:rPr>
              <a:t>RO 2</a:t>
            </a:r>
          </a:p>
        </xdr:txBody>
      </xdr:sp>
      <xdr:sp macro="" textlink="">
        <xdr:nvSpPr>
          <xdr:cNvPr id="111" name="Rectangle 1097">
            <a:extLst>
              <a:ext uri="{FF2B5EF4-FFF2-40B4-BE49-F238E27FC236}">
                <a16:creationId xmlns:a16="http://schemas.microsoft.com/office/drawing/2014/main" id="{00000000-0008-0000-0E00-00006F000000}"/>
              </a:ext>
            </a:extLst>
          </xdr:cNvPr>
          <xdr:cNvSpPr>
            <a:spLocks noChangeArrowheads="1"/>
          </xdr:cNvSpPr>
        </xdr:nvSpPr>
        <xdr:spPr bwMode="auto">
          <a:xfrm>
            <a:off x="2321" y="821"/>
            <a:ext cx="268" cy="8"/>
          </a:xfrm>
          <a:prstGeom prst="rect">
            <a:avLst/>
          </a:prstGeom>
          <a:solidFill>
            <a:schemeClr val="bg1">
              <a:lumMod val="50000"/>
            </a:schemeClr>
          </a:solidFill>
          <a:ln w="9525">
            <a:solidFill>
              <a:srgbClr val="000000"/>
            </a:solidFill>
            <a:miter lim="800000"/>
            <a:headEnd/>
            <a:tailEnd/>
          </a:ln>
        </xdr:spPr>
      </xdr:sp>
      <xdr:sp macro="" textlink="">
        <xdr:nvSpPr>
          <xdr:cNvPr id="112" name="Line 1098">
            <a:extLst>
              <a:ext uri="{FF2B5EF4-FFF2-40B4-BE49-F238E27FC236}">
                <a16:creationId xmlns:a16="http://schemas.microsoft.com/office/drawing/2014/main" id="{00000000-0008-0000-0E00-000070000000}"/>
              </a:ext>
            </a:extLst>
          </xdr:cNvPr>
          <xdr:cNvSpPr>
            <a:spLocks noChangeShapeType="1"/>
          </xdr:cNvSpPr>
        </xdr:nvSpPr>
        <xdr:spPr bwMode="auto">
          <a:xfrm flipV="1">
            <a:off x="2342" y="824"/>
            <a:ext cx="0" cy="142"/>
          </a:xfrm>
          <a:prstGeom prst="line">
            <a:avLst/>
          </a:prstGeom>
          <a:noFill/>
          <a:ln w="38100">
            <a:solidFill>
              <a:srgbClr val="0000FF"/>
            </a:solidFill>
            <a:round/>
            <a:headEnd/>
            <a:tailEnd/>
          </a:ln>
        </xdr:spPr>
      </xdr:sp>
      <xdr:sp macro="" textlink="">
        <xdr:nvSpPr>
          <xdr:cNvPr id="113" name="Line 1099">
            <a:extLst>
              <a:ext uri="{FF2B5EF4-FFF2-40B4-BE49-F238E27FC236}">
                <a16:creationId xmlns:a16="http://schemas.microsoft.com/office/drawing/2014/main" id="{00000000-0008-0000-0E00-000071000000}"/>
              </a:ext>
            </a:extLst>
          </xdr:cNvPr>
          <xdr:cNvSpPr>
            <a:spLocks noChangeShapeType="1"/>
          </xdr:cNvSpPr>
        </xdr:nvSpPr>
        <xdr:spPr bwMode="auto">
          <a:xfrm flipV="1">
            <a:off x="2479" y="823"/>
            <a:ext cx="0" cy="142"/>
          </a:xfrm>
          <a:prstGeom prst="line">
            <a:avLst/>
          </a:prstGeom>
          <a:noFill/>
          <a:ln w="38100">
            <a:solidFill>
              <a:srgbClr val="0000FF"/>
            </a:solidFill>
            <a:round/>
            <a:headEnd/>
            <a:tailEnd/>
          </a:ln>
        </xdr:spPr>
      </xdr:sp>
      <xdr:sp macro="" textlink="">
        <xdr:nvSpPr>
          <xdr:cNvPr id="114" name="Line 1100">
            <a:extLst>
              <a:ext uri="{FF2B5EF4-FFF2-40B4-BE49-F238E27FC236}">
                <a16:creationId xmlns:a16="http://schemas.microsoft.com/office/drawing/2014/main" id="{00000000-0008-0000-0E00-000072000000}"/>
              </a:ext>
            </a:extLst>
          </xdr:cNvPr>
          <xdr:cNvSpPr>
            <a:spLocks noChangeShapeType="1"/>
          </xdr:cNvSpPr>
        </xdr:nvSpPr>
        <xdr:spPr bwMode="auto">
          <a:xfrm flipV="1">
            <a:off x="2434" y="824"/>
            <a:ext cx="0" cy="142"/>
          </a:xfrm>
          <a:prstGeom prst="line">
            <a:avLst/>
          </a:prstGeom>
          <a:noFill/>
          <a:ln w="38100">
            <a:solidFill>
              <a:srgbClr val="0000FF"/>
            </a:solidFill>
            <a:round/>
            <a:headEnd/>
            <a:tailEnd/>
          </a:ln>
        </xdr:spPr>
      </xdr:sp>
      <xdr:sp macro="" textlink="">
        <xdr:nvSpPr>
          <xdr:cNvPr id="115" name="Line 1101">
            <a:extLst>
              <a:ext uri="{FF2B5EF4-FFF2-40B4-BE49-F238E27FC236}">
                <a16:creationId xmlns:a16="http://schemas.microsoft.com/office/drawing/2014/main" id="{00000000-0008-0000-0E00-000073000000}"/>
              </a:ext>
            </a:extLst>
          </xdr:cNvPr>
          <xdr:cNvSpPr>
            <a:spLocks noChangeShapeType="1"/>
          </xdr:cNvSpPr>
        </xdr:nvSpPr>
        <xdr:spPr bwMode="auto">
          <a:xfrm flipV="1">
            <a:off x="2388" y="824"/>
            <a:ext cx="0" cy="142"/>
          </a:xfrm>
          <a:prstGeom prst="line">
            <a:avLst/>
          </a:prstGeom>
          <a:noFill/>
          <a:ln w="38100">
            <a:solidFill>
              <a:srgbClr val="0000FF"/>
            </a:solidFill>
            <a:round/>
            <a:headEnd/>
            <a:tailEnd/>
          </a:ln>
        </xdr:spPr>
      </xdr:sp>
      <xdr:sp macro="" textlink="">
        <xdr:nvSpPr>
          <xdr:cNvPr id="116" name="Line 1102">
            <a:extLst>
              <a:ext uri="{FF2B5EF4-FFF2-40B4-BE49-F238E27FC236}">
                <a16:creationId xmlns:a16="http://schemas.microsoft.com/office/drawing/2014/main" id="{00000000-0008-0000-0E00-000074000000}"/>
              </a:ext>
            </a:extLst>
          </xdr:cNvPr>
          <xdr:cNvSpPr>
            <a:spLocks noChangeShapeType="1"/>
          </xdr:cNvSpPr>
        </xdr:nvSpPr>
        <xdr:spPr bwMode="auto">
          <a:xfrm flipV="1">
            <a:off x="2570" y="824"/>
            <a:ext cx="0" cy="142"/>
          </a:xfrm>
          <a:prstGeom prst="line">
            <a:avLst/>
          </a:prstGeom>
          <a:noFill/>
          <a:ln w="38100">
            <a:solidFill>
              <a:srgbClr val="0000FF"/>
            </a:solidFill>
            <a:round/>
            <a:headEnd/>
            <a:tailEnd/>
          </a:ln>
        </xdr:spPr>
      </xdr:sp>
      <xdr:sp macro="" textlink="">
        <xdr:nvSpPr>
          <xdr:cNvPr id="117" name="Line 1103">
            <a:extLst>
              <a:ext uri="{FF2B5EF4-FFF2-40B4-BE49-F238E27FC236}">
                <a16:creationId xmlns:a16="http://schemas.microsoft.com/office/drawing/2014/main" id="{00000000-0008-0000-0E00-000075000000}"/>
              </a:ext>
            </a:extLst>
          </xdr:cNvPr>
          <xdr:cNvSpPr>
            <a:spLocks noChangeShapeType="1"/>
          </xdr:cNvSpPr>
        </xdr:nvSpPr>
        <xdr:spPr bwMode="auto">
          <a:xfrm flipV="1">
            <a:off x="2525" y="811"/>
            <a:ext cx="0" cy="142"/>
          </a:xfrm>
          <a:prstGeom prst="line">
            <a:avLst/>
          </a:prstGeom>
          <a:noFill/>
          <a:ln w="38100">
            <a:solidFill>
              <a:srgbClr val="0000FF"/>
            </a:solidFill>
            <a:round/>
            <a:headEnd/>
            <a:tailEnd/>
          </a:ln>
        </xdr:spPr>
      </xdr:sp>
      <xdr:sp macro="" textlink="">
        <xdr:nvSpPr>
          <xdr:cNvPr id="118" name="Rectangle 1065">
            <a:extLst>
              <a:ext uri="{FF2B5EF4-FFF2-40B4-BE49-F238E27FC236}">
                <a16:creationId xmlns:a16="http://schemas.microsoft.com/office/drawing/2014/main" id="{00000000-0008-0000-0E00-000076000000}"/>
              </a:ext>
            </a:extLst>
          </xdr:cNvPr>
          <xdr:cNvSpPr>
            <a:spLocks noChangeArrowheads="1"/>
          </xdr:cNvSpPr>
        </xdr:nvSpPr>
        <xdr:spPr bwMode="auto">
          <a:xfrm>
            <a:off x="2322" y="963"/>
            <a:ext cx="265" cy="8"/>
          </a:xfrm>
          <a:prstGeom prst="rect">
            <a:avLst/>
          </a:prstGeom>
          <a:solidFill>
            <a:schemeClr val="bg1">
              <a:lumMod val="50000"/>
            </a:schemeClr>
          </a:solidFill>
          <a:ln w="9525">
            <a:solidFill>
              <a:srgbClr val="000000"/>
            </a:solidFill>
            <a:miter lim="800000"/>
            <a:headEnd/>
            <a:tailEnd/>
          </a:ln>
        </xdr:spPr>
      </xdr:sp>
    </xdr:grpSp>
    <xdr:clientData/>
  </xdr:twoCellAnchor>
  <xdr:twoCellAnchor>
    <xdr:from>
      <xdr:col>38</xdr:col>
      <xdr:colOff>647700</xdr:colOff>
      <xdr:row>6</xdr:row>
      <xdr:rowOff>97425</xdr:rowOff>
    </xdr:from>
    <xdr:to>
      <xdr:col>38</xdr:col>
      <xdr:colOff>647700</xdr:colOff>
      <xdr:row>17</xdr:row>
      <xdr:rowOff>219345</xdr:rowOff>
    </xdr:to>
    <xdr:cxnSp macro="">
      <xdr:nvCxnSpPr>
        <xdr:cNvPr id="119" name="Shape 166">
          <a:extLst>
            <a:ext uri="{FF2B5EF4-FFF2-40B4-BE49-F238E27FC236}">
              <a16:creationId xmlns:a16="http://schemas.microsoft.com/office/drawing/2014/main" id="{00000000-0008-0000-0E00-000077000000}"/>
            </a:ext>
          </a:extLst>
        </xdr:cNvPr>
        <xdr:cNvCxnSpPr/>
      </xdr:nvCxnSpPr>
      <xdr:spPr>
        <a:xfrm rot="10800000" flipV="1">
          <a:off x="25311100" y="2243725"/>
          <a:ext cx="0" cy="2738120"/>
        </a:xfrm>
        <a:prstGeom prst="bentConnector2">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449630</xdr:colOff>
      <xdr:row>13</xdr:row>
      <xdr:rowOff>96520</xdr:rowOff>
    </xdr:from>
    <xdr:to>
      <xdr:col>39</xdr:col>
      <xdr:colOff>820470</xdr:colOff>
      <xdr:row>19</xdr:row>
      <xdr:rowOff>259080</xdr:rowOff>
    </xdr:to>
    <xdr:cxnSp macro="">
      <xdr:nvCxnSpPr>
        <xdr:cNvPr id="120" name="Shape 166">
          <a:extLst>
            <a:ext uri="{FF2B5EF4-FFF2-40B4-BE49-F238E27FC236}">
              <a16:creationId xmlns:a16="http://schemas.microsoft.com/office/drawing/2014/main" id="{00000000-0008-0000-0E00-000078000000}"/>
            </a:ext>
          </a:extLst>
        </xdr:cNvPr>
        <xdr:cNvCxnSpPr/>
      </xdr:nvCxnSpPr>
      <xdr:spPr>
        <a:xfrm flipV="1">
          <a:off x="25849630" y="3944620"/>
          <a:ext cx="370840" cy="1648460"/>
        </a:xfrm>
        <a:prstGeom prst="bentConnector2">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12700</xdr:colOff>
      <xdr:row>8</xdr:row>
      <xdr:rowOff>101600</xdr:rowOff>
    </xdr:from>
    <xdr:to>
      <xdr:col>30</xdr:col>
      <xdr:colOff>558680</xdr:colOff>
      <xdr:row>17</xdr:row>
      <xdr:rowOff>162733</xdr:rowOff>
    </xdr:to>
    <xdr:grpSp>
      <xdr:nvGrpSpPr>
        <xdr:cNvPr id="121" name="Group 215">
          <a:extLst>
            <a:ext uri="{FF2B5EF4-FFF2-40B4-BE49-F238E27FC236}">
              <a16:creationId xmlns:a16="http://schemas.microsoft.com/office/drawing/2014/main" id="{00000000-0008-0000-0E00-000079000000}"/>
            </a:ext>
          </a:extLst>
        </xdr:cNvPr>
        <xdr:cNvGrpSpPr>
          <a:grpSpLocks noChangeAspect="1"/>
        </xdr:cNvGrpSpPr>
      </xdr:nvGrpSpPr>
      <xdr:grpSpPr bwMode="auto">
        <a:xfrm>
          <a:off x="19089914" y="2768600"/>
          <a:ext cx="1158302" cy="2333526"/>
          <a:chOff x="1447" y="470"/>
          <a:chExt cx="163" cy="417"/>
        </a:xfrm>
      </xdr:grpSpPr>
      <xdr:sp macro="" textlink="">
        <xdr:nvSpPr>
          <xdr:cNvPr id="122" name="Oval 216">
            <a:extLst>
              <a:ext uri="{FF2B5EF4-FFF2-40B4-BE49-F238E27FC236}">
                <a16:creationId xmlns:a16="http://schemas.microsoft.com/office/drawing/2014/main" id="{00000000-0008-0000-0E00-00007A000000}"/>
              </a:ext>
            </a:extLst>
          </xdr:cNvPr>
          <xdr:cNvSpPr>
            <a:spLocks noChangeAspect="1" noChangeArrowheads="1"/>
          </xdr:cNvSpPr>
        </xdr:nvSpPr>
        <xdr:spPr bwMode="auto">
          <a:xfrm>
            <a:off x="1447" y="724"/>
            <a:ext cx="163" cy="163"/>
          </a:xfrm>
          <a:prstGeom prst="ellipse">
            <a:avLst/>
          </a:prstGeom>
          <a:solidFill>
            <a:srgbClr val="FFC000"/>
          </a:solidFill>
          <a:ln w="9525">
            <a:solidFill>
              <a:srgbClr val="000000"/>
            </a:solidFill>
            <a:round/>
            <a:headEnd/>
            <a:tailEnd/>
          </a:ln>
        </xdr:spPr>
      </xdr:sp>
      <xdr:sp macro="" textlink="">
        <xdr:nvSpPr>
          <xdr:cNvPr id="123" name="Oval 217">
            <a:extLst>
              <a:ext uri="{FF2B5EF4-FFF2-40B4-BE49-F238E27FC236}">
                <a16:creationId xmlns:a16="http://schemas.microsoft.com/office/drawing/2014/main" id="{00000000-0008-0000-0E00-00007B000000}"/>
              </a:ext>
            </a:extLst>
          </xdr:cNvPr>
          <xdr:cNvSpPr>
            <a:spLocks noChangeAspect="1" noChangeArrowheads="1"/>
          </xdr:cNvSpPr>
        </xdr:nvSpPr>
        <xdr:spPr bwMode="auto">
          <a:xfrm>
            <a:off x="1447" y="470"/>
            <a:ext cx="163" cy="163"/>
          </a:xfrm>
          <a:prstGeom prst="ellipse">
            <a:avLst/>
          </a:prstGeom>
          <a:solidFill>
            <a:srgbClr val="FFC000"/>
          </a:solidFill>
          <a:ln w="9525">
            <a:solidFill>
              <a:srgbClr val="000000"/>
            </a:solidFill>
            <a:round/>
            <a:headEnd/>
            <a:tailEnd/>
          </a:ln>
        </xdr:spPr>
      </xdr:sp>
      <xdr:sp macro="" textlink="">
        <xdr:nvSpPr>
          <xdr:cNvPr id="124" name="Rectangle 218">
            <a:extLst>
              <a:ext uri="{FF2B5EF4-FFF2-40B4-BE49-F238E27FC236}">
                <a16:creationId xmlns:a16="http://schemas.microsoft.com/office/drawing/2014/main" id="{00000000-0008-0000-0E00-00007C000000}"/>
              </a:ext>
            </a:extLst>
          </xdr:cNvPr>
          <xdr:cNvSpPr>
            <a:spLocks noChangeAspect="1" noChangeArrowheads="1"/>
          </xdr:cNvSpPr>
        </xdr:nvSpPr>
        <xdr:spPr bwMode="auto">
          <a:xfrm>
            <a:off x="1447" y="557"/>
            <a:ext cx="163" cy="261"/>
          </a:xfrm>
          <a:prstGeom prst="rect">
            <a:avLst/>
          </a:prstGeom>
          <a:solidFill>
            <a:srgbClr val="FFC000"/>
          </a:solidFill>
          <a:ln w="9525">
            <a:solidFill>
              <a:srgbClr val="000000"/>
            </a:solidFill>
            <a:miter lim="800000"/>
            <a:headEnd/>
            <a:tailEnd/>
          </a:ln>
        </xdr:spPr>
        <xdr:txBody>
          <a:bodyPr vertOverflow="clip" wrap="square" lIns="27432" tIns="18288" rIns="27432" bIns="0" anchor="t" upright="1"/>
          <a:lstStyle/>
          <a:p>
            <a:pPr algn="ctr" rtl="0">
              <a:defRPr sz="1000"/>
            </a:pPr>
            <a:endParaRPr lang="en-US" sz="1800" b="0" i="0" strike="noStrike">
              <a:solidFill>
                <a:srgbClr val="000000"/>
              </a:solidFill>
              <a:latin typeface="Arial"/>
              <a:cs typeface="Arial"/>
            </a:endParaRPr>
          </a:p>
        </xdr:txBody>
      </xdr:sp>
      <xdr:sp macro="" textlink="">
        <xdr:nvSpPr>
          <xdr:cNvPr id="125" name="Rectangle 219" descr="Wide upward diagonal">
            <a:extLst>
              <a:ext uri="{FF2B5EF4-FFF2-40B4-BE49-F238E27FC236}">
                <a16:creationId xmlns:a16="http://schemas.microsoft.com/office/drawing/2014/main" id="{00000000-0008-0000-0E00-00007D000000}"/>
              </a:ext>
            </a:extLst>
          </xdr:cNvPr>
          <xdr:cNvSpPr>
            <a:spLocks noChangeAspect="1" noChangeArrowheads="1"/>
          </xdr:cNvSpPr>
        </xdr:nvSpPr>
        <xdr:spPr bwMode="auto">
          <a:xfrm>
            <a:off x="1447" y="615"/>
            <a:ext cx="163" cy="150"/>
          </a:xfrm>
          <a:prstGeom prst="rect">
            <a:avLst/>
          </a:prstGeom>
          <a:pattFill prst="wdUpDiag">
            <a:fgClr>
              <a:srgbClr val="FFC000"/>
            </a:fgClr>
            <a:bgClr>
              <a:srgbClr val="FFFFFF"/>
            </a:bgClr>
          </a:pattFill>
          <a:ln w="9525">
            <a:solidFill>
              <a:srgbClr val="000000"/>
            </a:solidFill>
            <a:miter lim="800000"/>
            <a:headEnd/>
            <a:tailEnd/>
          </a:ln>
        </xdr:spPr>
      </xdr:sp>
      <xdr:sp macro="" textlink="">
        <xdr:nvSpPr>
          <xdr:cNvPr id="126" name="Rectangle 220">
            <a:extLst>
              <a:ext uri="{FF2B5EF4-FFF2-40B4-BE49-F238E27FC236}">
                <a16:creationId xmlns:a16="http://schemas.microsoft.com/office/drawing/2014/main" id="{00000000-0008-0000-0E00-00007E000000}"/>
              </a:ext>
            </a:extLst>
          </xdr:cNvPr>
          <xdr:cNvSpPr>
            <a:spLocks noChangeAspect="1" noChangeArrowheads="1"/>
          </xdr:cNvSpPr>
        </xdr:nvSpPr>
        <xdr:spPr bwMode="auto">
          <a:xfrm>
            <a:off x="1447" y="765"/>
            <a:ext cx="163" cy="22"/>
          </a:xfrm>
          <a:prstGeom prst="rect">
            <a:avLst/>
          </a:prstGeom>
          <a:solidFill>
            <a:srgbClr val="C0C0C0"/>
          </a:solidFill>
          <a:ln w="9525">
            <a:solidFill>
              <a:srgbClr val="000000"/>
            </a:solidFill>
            <a:miter lim="800000"/>
            <a:headEnd/>
            <a:tailEnd/>
          </a:ln>
        </xdr:spPr>
      </xdr:sp>
    </xdr:grpSp>
    <xdr:clientData/>
  </xdr:twoCellAnchor>
  <xdr:twoCellAnchor>
    <xdr:from>
      <xdr:col>31</xdr:col>
      <xdr:colOff>2540</xdr:colOff>
      <xdr:row>12</xdr:row>
      <xdr:rowOff>162560</xdr:rowOff>
    </xdr:from>
    <xdr:to>
      <xdr:col>33</xdr:col>
      <xdr:colOff>464820</xdr:colOff>
      <xdr:row>12</xdr:row>
      <xdr:rowOff>162560</xdr:rowOff>
    </xdr:to>
    <xdr:cxnSp macro="">
      <xdr:nvCxnSpPr>
        <xdr:cNvPr id="127" name="Shape 166">
          <a:extLst>
            <a:ext uri="{FF2B5EF4-FFF2-40B4-BE49-F238E27FC236}">
              <a16:creationId xmlns:a16="http://schemas.microsoft.com/office/drawing/2014/main" id="{00000000-0008-0000-0E00-00007F000000}"/>
            </a:ext>
          </a:extLst>
        </xdr:cNvPr>
        <xdr:cNvCxnSpPr/>
      </xdr:nvCxnSpPr>
      <xdr:spPr>
        <a:xfrm>
          <a:off x="20462240" y="3782060"/>
          <a:ext cx="1681480" cy="0"/>
        </a:xfrm>
        <a:prstGeom prst="bentConnector3">
          <a:avLst>
            <a:gd name="adj1" fmla="val -859"/>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487679</xdr:colOff>
      <xdr:row>16</xdr:row>
      <xdr:rowOff>205743</xdr:rowOff>
    </xdr:from>
    <xdr:to>
      <xdr:col>31</xdr:col>
      <xdr:colOff>226288</xdr:colOff>
      <xdr:row>18</xdr:row>
      <xdr:rowOff>167645</xdr:rowOff>
    </xdr:to>
    <xdr:sp macro="" textlink="">
      <xdr:nvSpPr>
        <xdr:cNvPr id="128" name="Text Box 1096">
          <a:extLst>
            <a:ext uri="{FF2B5EF4-FFF2-40B4-BE49-F238E27FC236}">
              <a16:creationId xmlns:a16="http://schemas.microsoft.com/office/drawing/2014/main" id="{00000000-0008-0000-0E00-000080000000}"/>
            </a:ext>
          </a:extLst>
        </xdr:cNvPr>
        <xdr:cNvSpPr txBox="1">
          <a:spLocks noChangeArrowheads="1"/>
        </xdr:cNvSpPr>
      </xdr:nvSpPr>
      <xdr:spPr bwMode="auto">
        <a:xfrm rot="5400000">
          <a:off x="20363293" y="4790329"/>
          <a:ext cx="480062" cy="424409"/>
        </a:xfrm>
        <a:prstGeom prst="rect">
          <a:avLst/>
        </a:prstGeom>
        <a:noFill/>
        <a:ln w="9525">
          <a:noFill/>
          <a:miter lim="800000"/>
          <a:headEnd/>
          <a:tailEnd/>
        </a:ln>
      </xdr:spPr>
      <xdr:txBody>
        <a:bodyPr wrap="square" lIns="18288" tIns="18288" rIns="18288" bIns="0" anchor="t" upright="1">
          <a:noAutofit/>
        </a:bodyPr>
        <a:lstStyle/>
        <a:p>
          <a:pPr algn="ctr" rtl="0">
            <a:defRPr sz="1000"/>
          </a:pPr>
          <a:r>
            <a:rPr lang="en-US" sz="1800" b="1" i="0" strike="noStrike">
              <a:solidFill>
                <a:srgbClr val="000000"/>
              </a:solidFill>
              <a:latin typeface="Arial Narrow" pitchFamily="34" charset="0"/>
            </a:rPr>
            <a:t>IX </a:t>
          </a:r>
        </a:p>
      </xdr:txBody>
    </xdr:sp>
    <xdr:clientData/>
  </xdr:twoCellAnchor>
  <xdr:twoCellAnchor>
    <xdr:from>
      <xdr:col>29</xdr:col>
      <xdr:colOff>495300</xdr:colOff>
      <xdr:row>17</xdr:row>
      <xdr:rowOff>176276</xdr:rowOff>
    </xdr:from>
    <xdr:to>
      <xdr:col>33</xdr:col>
      <xdr:colOff>604520</xdr:colOff>
      <xdr:row>33</xdr:row>
      <xdr:rowOff>91440</xdr:rowOff>
    </xdr:to>
    <xdr:cxnSp macro="">
      <xdr:nvCxnSpPr>
        <xdr:cNvPr id="129" name="Shape 166">
          <a:extLst>
            <a:ext uri="{FF2B5EF4-FFF2-40B4-BE49-F238E27FC236}">
              <a16:creationId xmlns:a16="http://schemas.microsoft.com/office/drawing/2014/main" id="{00000000-0008-0000-0E00-000081000000}"/>
            </a:ext>
          </a:extLst>
        </xdr:cNvPr>
        <xdr:cNvCxnSpPr/>
      </xdr:nvCxnSpPr>
      <xdr:spPr>
        <a:xfrm rot="16200000" flipH="1">
          <a:off x="18943828" y="5743448"/>
          <a:ext cx="4169664" cy="2560320"/>
        </a:xfrm>
        <a:prstGeom prst="bentConnector3">
          <a:avLst>
            <a:gd name="adj1" fmla="val 99645"/>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457200</xdr:colOff>
      <xdr:row>7</xdr:row>
      <xdr:rowOff>177800</xdr:rowOff>
    </xdr:from>
    <xdr:to>
      <xdr:col>13</xdr:col>
      <xdr:colOff>228600</xdr:colOff>
      <xdr:row>19</xdr:row>
      <xdr:rowOff>317500</xdr:rowOff>
    </xdr:to>
    <xdr:sp macro="" textlink="">
      <xdr:nvSpPr>
        <xdr:cNvPr id="130" name="Multiply 129">
          <a:extLst>
            <a:ext uri="{FF2B5EF4-FFF2-40B4-BE49-F238E27FC236}">
              <a16:creationId xmlns:a16="http://schemas.microsoft.com/office/drawing/2014/main" id="{00000000-0008-0000-0E00-000082000000}"/>
            </a:ext>
          </a:extLst>
        </xdr:cNvPr>
        <xdr:cNvSpPr/>
      </xdr:nvSpPr>
      <xdr:spPr>
        <a:xfrm>
          <a:off x="4899660" y="2547620"/>
          <a:ext cx="4358640" cy="3103880"/>
        </a:xfrm>
        <a:prstGeom prst="mathMultiply">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215900</xdr:colOff>
      <xdr:row>13</xdr:row>
      <xdr:rowOff>51934</xdr:rowOff>
    </xdr:from>
    <xdr:to>
      <xdr:col>4</xdr:col>
      <xdr:colOff>19651</xdr:colOff>
      <xdr:row>15</xdr:row>
      <xdr:rowOff>165100</xdr:rowOff>
    </xdr:to>
    <xdr:sp macro="" textlink="">
      <xdr:nvSpPr>
        <xdr:cNvPr id="2" name="AutoShape 1523">
          <a:extLst>
            <a:ext uri="{FF2B5EF4-FFF2-40B4-BE49-F238E27FC236}">
              <a16:creationId xmlns:a16="http://schemas.microsoft.com/office/drawing/2014/main" id="{00000000-0008-0000-0200-000002000000}"/>
            </a:ext>
          </a:extLst>
        </xdr:cNvPr>
        <xdr:cNvSpPr>
          <a:spLocks noChangeArrowheads="1"/>
        </xdr:cNvSpPr>
      </xdr:nvSpPr>
      <xdr:spPr bwMode="auto">
        <a:xfrm>
          <a:off x="825500" y="3892414"/>
          <a:ext cx="2089751" cy="570366"/>
        </a:xfrm>
        <a:prstGeom prst="homePlate">
          <a:avLst>
            <a:gd name="adj" fmla="val 72917"/>
          </a:avLst>
        </a:prstGeom>
        <a:solidFill>
          <a:schemeClr val="accent2">
            <a:lumMod val="60000"/>
            <a:lumOff val="4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sz="1200" b="1" i="0" strike="noStrike">
              <a:solidFill>
                <a:srgbClr val="000000"/>
              </a:solidFill>
              <a:latin typeface="Arial"/>
              <a:cs typeface="Arial"/>
            </a:rPr>
            <a:t>Industrial wastewater</a:t>
          </a:r>
        </a:p>
      </xdr:txBody>
    </xdr:sp>
    <xdr:clientData/>
  </xdr:twoCellAnchor>
  <xdr:twoCellAnchor>
    <xdr:from>
      <xdr:col>14</xdr:col>
      <xdr:colOff>108396</xdr:colOff>
      <xdr:row>28</xdr:row>
      <xdr:rowOff>76653</xdr:rowOff>
    </xdr:from>
    <xdr:to>
      <xdr:col>18</xdr:col>
      <xdr:colOff>533399</xdr:colOff>
      <xdr:row>30</xdr:row>
      <xdr:rowOff>139700</xdr:rowOff>
    </xdr:to>
    <xdr:sp macro="" textlink="">
      <xdr:nvSpPr>
        <xdr:cNvPr id="3" name="AutoShape 1525">
          <a:extLst>
            <a:ext uri="{FF2B5EF4-FFF2-40B4-BE49-F238E27FC236}">
              <a16:creationId xmlns:a16="http://schemas.microsoft.com/office/drawing/2014/main" id="{00000000-0008-0000-0200-000003000000}"/>
            </a:ext>
          </a:extLst>
        </xdr:cNvPr>
        <xdr:cNvSpPr>
          <a:spLocks noChangeArrowheads="1"/>
        </xdr:cNvSpPr>
      </xdr:nvSpPr>
      <xdr:spPr bwMode="auto">
        <a:xfrm>
          <a:off x="9694356" y="7925253"/>
          <a:ext cx="3145343" cy="520247"/>
        </a:xfrm>
        <a:prstGeom prst="homePlate">
          <a:avLst>
            <a:gd name="adj" fmla="val 72917"/>
          </a:avLst>
        </a:prstGeom>
        <a:solidFill>
          <a:srgbClr val="FF6600"/>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sz="1400" b="1" i="0" strike="noStrike">
              <a:solidFill>
                <a:srgbClr val="000000"/>
              </a:solidFill>
              <a:latin typeface="Arial"/>
              <a:cs typeface="Arial"/>
            </a:rPr>
            <a:t>Waste stream 1 to waste </a:t>
          </a:r>
          <a:r>
            <a:rPr lang="en-US" sz="1400" b="1" i="0" strike="noStrike" baseline="0">
              <a:solidFill>
                <a:srgbClr val="000000"/>
              </a:solidFill>
              <a:latin typeface="Arial"/>
              <a:cs typeface="Arial"/>
            </a:rPr>
            <a:t>tank</a:t>
          </a:r>
          <a:endParaRPr lang="en-US" sz="1400" b="1" i="0" strike="noStrike">
            <a:solidFill>
              <a:srgbClr val="000000"/>
            </a:solidFill>
            <a:latin typeface="Arial"/>
            <a:cs typeface="Arial"/>
          </a:endParaRPr>
        </a:p>
      </xdr:txBody>
    </xdr:sp>
    <xdr:clientData/>
  </xdr:twoCellAnchor>
  <xdr:twoCellAnchor>
    <xdr:from>
      <xdr:col>9</xdr:col>
      <xdr:colOff>517526</xdr:colOff>
      <xdr:row>17</xdr:row>
      <xdr:rowOff>42136</xdr:rowOff>
    </xdr:from>
    <xdr:to>
      <xdr:col>14</xdr:col>
      <xdr:colOff>121286</xdr:colOff>
      <xdr:row>29</xdr:row>
      <xdr:rowOff>70076</xdr:rowOff>
    </xdr:to>
    <xdr:cxnSp macro="">
      <xdr:nvCxnSpPr>
        <xdr:cNvPr id="4" name="Shape 166">
          <a:extLst>
            <a:ext uri="{FF2B5EF4-FFF2-40B4-BE49-F238E27FC236}">
              <a16:creationId xmlns:a16="http://schemas.microsoft.com/office/drawing/2014/main" id="{00000000-0008-0000-0200-000004000000}"/>
            </a:ext>
          </a:extLst>
        </xdr:cNvPr>
        <xdr:cNvCxnSpPr/>
      </xdr:nvCxnSpPr>
      <xdr:spPr>
        <a:xfrm rot="16200000" flipH="1">
          <a:off x="6649086" y="5089116"/>
          <a:ext cx="3350260" cy="2766060"/>
        </a:xfrm>
        <a:prstGeom prst="bentConnector2">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78932</xdr:colOff>
      <xdr:row>8</xdr:row>
      <xdr:rowOff>149695</xdr:rowOff>
    </xdr:from>
    <xdr:to>
      <xdr:col>26</xdr:col>
      <xdr:colOff>339442</xdr:colOff>
      <xdr:row>19</xdr:row>
      <xdr:rowOff>101902</xdr:rowOff>
    </xdr:to>
    <xdr:grpSp>
      <xdr:nvGrpSpPr>
        <xdr:cNvPr id="5" name="Group 1045">
          <a:extLst>
            <a:ext uri="{FF2B5EF4-FFF2-40B4-BE49-F238E27FC236}">
              <a16:creationId xmlns:a16="http://schemas.microsoft.com/office/drawing/2014/main" id="{00000000-0008-0000-0200-000005000000}"/>
            </a:ext>
          </a:extLst>
        </xdr:cNvPr>
        <xdr:cNvGrpSpPr>
          <a:grpSpLocks/>
        </xdr:cNvGrpSpPr>
      </xdr:nvGrpSpPr>
      <xdr:grpSpPr bwMode="auto">
        <a:xfrm rot="5400000">
          <a:off x="14969619" y="3478972"/>
          <a:ext cx="2809707" cy="1485153"/>
          <a:chOff x="2321" y="821"/>
          <a:chExt cx="306" cy="150"/>
        </a:xfrm>
      </xdr:grpSpPr>
      <xdr:sp macro="" textlink="">
        <xdr:nvSpPr>
          <xdr:cNvPr id="6" name="Rectangle 1047">
            <a:extLst>
              <a:ext uri="{FF2B5EF4-FFF2-40B4-BE49-F238E27FC236}">
                <a16:creationId xmlns:a16="http://schemas.microsoft.com/office/drawing/2014/main" id="{00000000-0008-0000-0200-000006000000}"/>
              </a:ext>
            </a:extLst>
          </xdr:cNvPr>
          <xdr:cNvSpPr>
            <a:spLocks noChangeAspect="1" noChangeArrowheads="1"/>
          </xdr:cNvSpPr>
        </xdr:nvSpPr>
        <xdr:spPr bwMode="auto">
          <a:xfrm rot="16200000">
            <a:off x="2280" y="883"/>
            <a:ext cx="126" cy="27"/>
          </a:xfrm>
          <a:prstGeom prst="rect">
            <a:avLst/>
          </a:prstGeom>
          <a:gradFill rotWithShape="0">
            <a:gsLst>
              <a:gs pos="0">
                <a:srgbClr val="00FF00"/>
              </a:gs>
              <a:gs pos="50000">
                <a:srgbClr val="007600"/>
              </a:gs>
              <a:gs pos="100000">
                <a:srgbClr val="00FF00"/>
              </a:gs>
            </a:gsLst>
            <a:lin ang="5400000" scaled="1"/>
          </a:gradFill>
          <a:ln w="9525">
            <a:solidFill>
              <a:srgbClr val="000000"/>
            </a:solidFill>
            <a:miter lim="800000"/>
            <a:headEnd/>
            <a:tailEnd/>
          </a:ln>
        </xdr:spPr>
      </xdr:sp>
      <xdr:sp macro="" textlink="">
        <xdr:nvSpPr>
          <xdr:cNvPr id="7" name="Rectangle 1048">
            <a:extLst>
              <a:ext uri="{FF2B5EF4-FFF2-40B4-BE49-F238E27FC236}">
                <a16:creationId xmlns:a16="http://schemas.microsoft.com/office/drawing/2014/main" id="{00000000-0008-0000-0200-000007000000}"/>
              </a:ext>
            </a:extLst>
          </xdr:cNvPr>
          <xdr:cNvSpPr>
            <a:spLocks noChangeAspect="1" noChangeArrowheads="1"/>
          </xdr:cNvSpPr>
        </xdr:nvSpPr>
        <xdr:spPr bwMode="auto">
          <a:xfrm rot="16200000">
            <a:off x="2339" y="938"/>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8" name="Rectangle 1049">
            <a:extLst>
              <a:ext uri="{FF2B5EF4-FFF2-40B4-BE49-F238E27FC236}">
                <a16:creationId xmlns:a16="http://schemas.microsoft.com/office/drawing/2014/main" id="{00000000-0008-0000-0200-000008000000}"/>
              </a:ext>
            </a:extLst>
          </xdr:cNvPr>
          <xdr:cNvSpPr>
            <a:spLocks noChangeAspect="1" noChangeArrowheads="1"/>
          </xdr:cNvSpPr>
        </xdr:nvSpPr>
        <xdr:spPr bwMode="auto">
          <a:xfrm rot="16200000">
            <a:off x="2338" y="819"/>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9" name="Rectangle 1050">
            <a:extLst>
              <a:ext uri="{FF2B5EF4-FFF2-40B4-BE49-F238E27FC236}">
                <a16:creationId xmlns:a16="http://schemas.microsoft.com/office/drawing/2014/main" id="{00000000-0008-0000-0200-000009000000}"/>
              </a:ext>
            </a:extLst>
          </xdr:cNvPr>
          <xdr:cNvSpPr>
            <a:spLocks noChangeAspect="1" noChangeArrowheads="1"/>
          </xdr:cNvSpPr>
        </xdr:nvSpPr>
        <xdr:spPr bwMode="auto">
          <a:xfrm rot="16200000">
            <a:off x="2326" y="884"/>
            <a:ext cx="126" cy="26"/>
          </a:xfrm>
          <a:prstGeom prst="rect">
            <a:avLst/>
          </a:prstGeom>
          <a:gradFill rotWithShape="0">
            <a:gsLst>
              <a:gs pos="0">
                <a:srgbClr val="00FF00"/>
              </a:gs>
              <a:gs pos="50000">
                <a:srgbClr val="007600"/>
              </a:gs>
              <a:gs pos="100000">
                <a:srgbClr val="00FF00"/>
              </a:gs>
            </a:gsLst>
            <a:lin ang="5400000" scaled="1"/>
          </a:gradFill>
          <a:ln w="9525">
            <a:solidFill>
              <a:srgbClr val="000000"/>
            </a:solidFill>
            <a:miter lim="800000"/>
            <a:headEnd/>
            <a:tailEnd/>
          </a:ln>
        </xdr:spPr>
      </xdr:sp>
      <xdr:sp macro="" textlink="">
        <xdr:nvSpPr>
          <xdr:cNvPr id="10" name="Rectangle 1051">
            <a:extLst>
              <a:ext uri="{FF2B5EF4-FFF2-40B4-BE49-F238E27FC236}">
                <a16:creationId xmlns:a16="http://schemas.microsoft.com/office/drawing/2014/main" id="{00000000-0008-0000-0200-00000A000000}"/>
              </a:ext>
            </a:extLst>
          </xdr:cNvPr>
          <xdr:cNvSpPr>
            <a:spLocks noChangeAspect="1" noChangeArrowheads="1"/>
          </xdr:cNvSpPr>
        </xdr:nvSpPr>
        <xdr:spPr bwMode="auto">
          <a:xfrm rot="16200000">
            <a:off x="2386" y="938"/>
            <a:ext cx="8" cy="35"/>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1" name="Rectangle 1052">
            <a:extLst>
              <a:ext uri="{FF2B5EF4-FFF2-40B4-BE49-F238E27FC236}">
                <a16:creationId xmlns:a16="http://schemas.microsoft.com/office/drawing/2014/main" id="{00000000-0008-0000-0200-00000B000000}"/>
              </a:ext>
            </a:extLst>
          </xdr:cNvPr>
          <xdr:cNvSpPr>
            <a:spLocks noChangeAspect="1" noChangeArrowheads="1"/>
          </xdr:cNvSpPr>
        </xdr:nvSpPr>
        <xdr:spPr bwMode="auto">
          <a:xfrm rot="16200000">
            <a:off x="2385" y="819"/>
            <a:ext cx="8" cy="35"/>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2" name="Rectangle 1053">
            <a:extLst>
              <a:ext uri="{FF2B5EF4-FFF2-40B4-BE49-F238E27FC236}">
                <a16:creationId xmlns:a16="http://schemas.microsoft.com/office/drawing/2014/main" id="{00000000-0008-0000-0200-00000C000000}"/>
              </a:ext>
            </a:extLst>
          </xdr:cNvPr>
          <xdr:cNvSpPr>
            <a:spLocks noChangeAspect="1" noChangeArrowheads="1"/>
          </xdr:cNvSpPr>
        </xdr:nvSpPr>
        <xdr:spPr bwMode="auto">
          <a:xfrm rot="16200000">
            <a:off x="2371" y="883"/>
            <a:ext cx="126" cy="27"/>
          </a:xfrm>
          <a:prstGeom prst="rect">
            <a:avLst/>
          </a:prstGeom>
          <a:gradFill rotWithShape="0">
            <a:gsLst>
              <a:gs pos="0">
                <a:srgbClr val="00FF00"/>
              </a:gs>
              <a:gs pos="50000">
                <a:srgbClr val="007600"/>
              </a:gs>
              <a:gs pos="100000">
                <a:srgbClr val="00FF00"/>
              </a:gs>
            </a:gsLst>
            <a:lin ang="5400000" scaled="1"/>
          </a:gradFill>
          <a:ln w="9525">
            <a:solidFill>
              <a:srgbClr val="000000"/>
            </a:solidFill>
            <a:miter lim="800000"/>
            <a:headEnd/>
            <a:tailEnd/>
          </a:ln>
        </xdr:spPr>
      </xdr:sp>
      <xdr:sp macro="" textlink="">
        <xdr:nvSpPr>
          <xdr:cNvPr id="13" name="Rectangle 1054">
            <a:extLst>
              <a:ext uri="{FF2B5EF4-FFF2-40B4-BE49-F238E27FC236}">
                <a16:creationId xmlns:a16="http://schemas.microsoft.com/office/drawing/2014/main" id="{00000000-0008-0000-0200-00000D000000}"/>
              </a:ext>
            </a:extLst>
          </xdr:cNvPr>
          <xdr:cNvSpPr>
            <a:spLocks noChangeAspect="1" noChangeArrowheads="1"/>
          </xdr:cNvSpPr>
        </xdr:nvSpPr>
        <xdr:spPr bwMode="auto">
          <a:xfrm rot="16200000">
            <a:off x="2430" y="938"/>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4" name="Rectangle 1055">
            <a:extLst>
              <a:ext uri="{FF2B5EF4-FFF2-40B4-BE49-F238E27FC236}">
                <a16:creationId xmlns:a16="http://schemas.microsoft.com/office/drawing/2014/main" id="{00000000-0008-0000-0200-00000E000000}"/>
              </a:ext>
            </a:extLst>
          </xdr:cNvPr>
          <xdr:cNvSpPr>
            <a:spLocks noChangeAspect="1" noChangeArrowheads="1"/>
          </xdr:cNvSpPr>
        </xdr:nvSpPr>
        <xdr:spPr bwMode="auto">
          <a:xfrm rot="16200000">
            <a:off x="2429" y="819"/>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5" name="Rectangle 1056">
            <a:extLst>
              <a:ext uri="{FF2B5EF4-FFF2-40B4-BE49-F238E27FC236}">
                <a16:creationId xmlns:a16="http://schemas.microsoft.com/office/drawing/2014/main" id="{00000000-0008-0000-0200-00000F000000}"/>
              </a:ext>
            </a:extLst>
          </xdr:cNvPr>
          <xdr:cNvSpPr>
            <a:spLocks noChangeAspect="1" noChangeArrowheads="1"/>
          </xdr:cNvSpPr>
        </xdr:nvSpPr>
        <xdr:spPr bwMode="auto">
          <a:xfrm rot="16200000">
            <a:off x="2416" y="883"/>
            <a:ext cx="126" cy="27"/>
          </a:xfrm>
          <a:prstGeom prst="rect">
            <a:avLst/>
          </a:prstGeom>
          <a:gradFill rotWithShape="0">
            <a:gsLst>
              <a:gs pos="0">
                <a:srgbClr val="00FF00"/>
              </a:gs>
              <a:gs pos="50000">
                <a:srgbClr val="007600"/>
              </a:gs>
              <a:gs pos="100000">
                <a:srgbClr val="00FF00"/>
              </a:gs>
            </a:gsLst>
            <a:lin ang="5400000" scaled="1"/>
          </a:gradFill>
          <a:ln w="9525">
            <a:solidFill>
              <a:srgbClr val="000000"/>
            </a:solidFill>
            <a:miter lim="800000"/>
            <a:headEnd/>
            <a:tailEnd/>
          </a:ln>
        </xdr:spPr>
      </xdr:sp>
      <xdr:sp macro="" textlink="">
        <xdr:nvSpPr>
          <xdr:cNvPr id="16" name="Rectangle 1057">
            <a:extLst>
              <a:ext uri="{FF2B5EF4-FFF2-40B4-BE49-F238E27FC236}">
                <a16:creationId xmlns:a16="http://schemas.microsoft.com/office/drawing/2014/main" id="{00000000-0008-0000-0200-000010000000}"/>
              </a:ext>
            </a:extLst>
          </xdr:cNvPr>
          <xdr:cNvSpPr>
            <a:spLocks noChangeAspect="1" noChangeArrowheads="1"/>
          </xdr:cNvSpPr>
        </xdr:nvSpPr>
        <xdr:spPr bwMode="auto">
          <a:xfrm rot="16200000">
            <a:off x="2475" y="938"/>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7" name="Rectangle 1058">
            <a:extLst>
              <a:ext uri="{FF2B5EF4-FFF2-40B4-BE49-F238E27FC236}">
                <a16:creationId xmlns:a16="http://schemas.microsoft.com/office/drawing/2014/main" id="{00000000-0008-0000-0200-000011000000}"/>
              </a:ext>
            </a:extLst>
          </xdr:cNvPr>
          <xdr:cNvSpPr>
            <a:spLocks noChangeAspect="1" noChangeArrowheads="1"/>
          </xdr:cNvSpPr>
        </xdr:nvSpPr>
        <xdr:spPr bwMode="auto">
          <a:xfrm rot="16200000">
            <a:off x="2474" y="819"/>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8" name="Rectangle 1059">
            <a:extLst>
              <a:ext uri="{FF2B5EF4-FFF2-40B4-BE49-F238E27FC236}">
                <a16:creationId xmlns:a16="http://schemas.microsoft.com/office/drawing/2014/main" id="{00000000-0008-0000-0200-000012000000}"/>
              </a:ext>
            </a:extLst>
          </xdr:cNvPr>
          <xdr:cNvSpPr>
            <a:spLocks noChangeAspect="1" noChangeArrowheads="1"/>
          </xdr:cNvSpPr>
        </xdr:nvSpPr>
        <xdr:spPr bwMode="auto">
          <a:xfrm rot="16200000">
            <a:off x="2462" y="884"/>
            <a:ext cx="126" cy="26"/>
          </a:xfrm>
          <a:prstGeom prst="rect">
            <a:avLst/>
          </a:prstGeom>
          <a:gradFill rotWithShape="0">
            <a:gsLst>
              <a:gs pos="0">
                <a:srgbClr val="00FF00"/>
              </a:gs>
              <a:gs pos="50000">
                <a:srgbClr val="007600"/>
              </a:gs>
              <a:gs pos="100000">
                <a:srgbClr val="00FF00"/>
              </a:gs>
            </a:gsLst>
            <a:lin ang="5400000" scaled="1"/>
          </a:gradFill>
          <a:ln w="9525">
            <a:solidFill>
              <a:srgbClr val="000000"/>
            </a:solidFill>
            <a:miter lim="800000"/>
            <a:headEnd/>
            <a:tailEnd/>
          </a:ln>
        </xdr:spPr>
      </xdr:sp>
      <xdr:sp macro="" textlink="">
        <xdr:nvSpPr>
          <xdr:cNvPr id="19" name="Rectangle 1060">
            <a:extLst>
              <a:ext uri="{FF2B5EF4-FFF2-40B4-BE49-F238E27FC236}">
                <a16:creationId xmlns:a16="http://schemas.microsoft.com/office/drawing/2014/main" id="{00000000-0008-0000-0200-000013000000}"/>
              </a:ext>
            </a:extLst>
          </xdr:cNvPr>
          <xdr:cNvSpPr>
            <a:spLocks noChangeAspect="1" noChangeArrowheads="1"/>
          </xdr:cNvSpPr>
        </xdr:nvSpPr>
        <xdr:spPr bwMode="auto">
          <a:xfrm rot="16200000">
            <a:off x="2522" y="938"/>
            <a:ext cx="8" cy="35"/>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20" name="Rectangle 1061">
            <a:extLst>
              <a:ext uri="{FF2B5EF4-FFF2-40B4-BE49-F238E27FC236}">
                <a16:creationId xmlns:a16="http://schemas.microsoft.com/office/drawing/2014/main" id="{00000000-0008-0000-0200-000014000000}"/>
              </a:ext>
            </a:extLst>
          </xdr:cNvPr>
          <xdr:cNvSpPr>
            <a:spLocks noChangeAspect="1" noChangeArrowheads="1"/>
          </xdr:cNvSpPr>
        </xdr:nvSpPr>
        <xdr:spPr bwMode="auto">
          <a:xfrm rot="16200000">
            <a:off x="2521" y="819"/>
            <a:ext cx="8" cy="35"/>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21" name="Rectangle 1062">
            <a:extLst>
              <a:ext uri="{FF2B5EF4-FFF2-40B4-BE49-F238E27FC236}">
                <a16:creationId xmlns:a16="http://schemas.microsoft.com/office/drawing/2014/main" id="{00000000-0008-0000-0200-000015000000}"/>
              </a:ext>
            </a:extLst>
          </xdr:cNvPr>
          <xdr:cNvSpPr>
            <a:spLocks noChangeAspect="1" noChangeArrowheads="1"/>
          </xdr:cNvSpPr>
        </xdr:nvSpPr>
        <xdr:spPr bwMode="auto">
          <a:xfrm rot="16200000">
            <a:off x="2507" y="883"/>
            <a:ext cx="126" cy="27"/>
          </a:xfrm>
          <a:prstGeom prst="rect">
            <a:avLst/>
          </a:prstGeom>
          <a:gradFill rotWithShape="0">
            <a:gsLst>
              <a:gs pos="0">
                <a:srgbClr val="00FF00"/>
              </a:gs>
              <a:gs pos="50000">
                <a:srgbClr val="007600"/>
              </a:gs>
              <a:gs pos="100000">
                <a:srgbClr val="00FF00"/>
              </a:gs>
            </a:gsLst>
            <a:lin ang="5400000" scaled="1"/>
          </a:gradFill>
          <a:ln w="9525">
            <a:solidFill>
              <a:srgbClr val="000000"/>
            </a:solidFill>
            <a:miter lim="800000"/>
            <a:headEnd/>
            <a:tailEnd/>
          </a:ln>
        </xdr:spPr>
      </xdr:sp>
      <xdr:sp macro="" textlink="">
        <xdr:nvSpPr>
          <xdr:cNvPr id="22" name="Rectangle 1063">
            <a:extLst>
              <a:ext uri="{FF2B5EF4-FFF2-40B4-BE49-F238E27FC236}">
                <a16:creationId xmlns:a16="http://schemas.microsoft.com/office/drawing/2014/main" id="{00000000-0008-0000-0200-000016000000}"/>
              </a:ext>
            </a:extLst>
          </xdr:cNvPr>
          <xdr:cNvSpPr>
            <a:spLocks noChangeAspect="1" noChangeArrowheads="1"/>
          </xdr:cNvSpPr>
        </xdr:nvSpPr>
        <xdr:spPr bwMode="auto">
          <a:xfrm rot="16200000">
            <a:off x="2566" y="938"/>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23" name="Rectangle 1064">
            <a:extLst>
              <a:ext uri="{FF2B5EF4-FFF2-40B4-BE49-F238E27FC236}">
                <a16:creationId xmlns:a16="http://schemas.microsoft.com/office/drawing/2014/main" id="{00000000-0008-0000-0200-000017000000}"/>
              </a:ext>
            </a:extLst>
          </xdr:cNvPr>
          <xdr:cNvSpPr>
            <a:spLocks noChangeAspect="1" noChangeArrowheads="1"/>
          </xdr:cNvSpPr>
        </xdr:nvSpPr>
        <xdr:spPr bwMode="auto">
          <a:xfrm rot="16200000">
            <a:off x="2565" y="819"/>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24" name="Text Box 1096">
            <a:extLst>
              <a:ext uri="{FF2B5EF4-FFF2-40B4-BE49-F238E27FC236}">
                <a16:creationId xmlns:a16="http://schemas.microsoft.com/office/drawing/2014/main" id="{00000000-0008-0000-0200-000018000000}"/>
              </a:ext>
            </a:extLst>
          </xdr:cNvPr>
          <xdr:cNvSpPr txBox="1">
            <a:spLocks noChangeArrowheads="1"/>
          </xdr:cNvSpPr>
        </xdr:nvSpPr>
        <xdr:spPr bwMode="auto">
          <a:xfrm>
            <a:off x="2590" y="840"/>
            <a:ext cx="37" cy="112"/>
          </a:xfrm>
          <a:prstGeom prst="rect">
            <a:avLst/>
          </a:prstGeom>
          <a:noFill/>
          <a:ln w="9525">
            <a:noFill/>
            <a:miter lim="800000"/>
            <a:headEnd/>
            <a:tailEnd/>
          </a:ln>
        </xdr:spPr>
        <xdr:txBody>
          <a:bodyPr wrap="square" lIns="18288" tIns="18288" rIns="18288" bIns="0" anchor="t" upright="1">
            <a:noAutofit/>
          </a:bodyPr>
          <a:lstStyle/>
          <a:p>
            <a:pPr algn="ctr" rtl="0">
              <a:defRPr sz="1000"/>
            </a:pPr>
            <a:r>
              <a:rPr lang="en-US" sz="1800" b="1" i="0" strike="noStrike">
                <a:solidFill>
                  <a:srgbClr val="000000"/>
                </a:solidFill>
                <a:latin typeface="Arial Narrow" pitchFamily="34" charset="0"/>
              </a:rPr>
              <a:t>UF</a:t>
            </a:r>
          </a:p>
        </xdr:txBody>
      </xdr:sp>
      <xdr:sp macro="" textlink="">
        <xdr:nvSpPr>
          <xdr:cNvPr id="25" name="Rectangle 1097">
            <a:extLst>
              <a:ext uri="{FF2B5EF4-FFF2-40B4-BE49-F238E27FC236}">
                <a16:creationId xmlns:a16="http://schemas.microsoft.com/office/drawing/2014/main" id="{00000000-0008-0000-0200-000019000000}"/>
              </a:ext>
            </a:extLst>
          </xdr:cNvPr>
          <xdr:cNvSpPr>
            <a:spLocks noChangeArrowheads="1"/>
          </xdr:cNvSpPr>
        </xdr:nvSpPr>
        <xdr:spPr bwMode="auto">
          <a:xfrm>
            <a:off x="2321" y="821"/>
            <a:ext cx="268" cy="8"/>
          </a:xfrm>
          <a:prstGeom prst="rect">
            <a:avLst/>
          </a:prstGeom>
          <a:solidFill>
            <a:schemeClr val="bg1">
              <a:lumMod val="50000"/>
            </a:schemeClr>
          </a:solidFill>
          <a:ln w="9525">
            <a:solidFill>
              <a:srgbClr val="000000"/>
            </a:solidFill>
            <a:miter lim="800000"/>
            <a:headEnd/>
            <a:tailEnd/>
          </a:ln>
        </xdr:spPr>
      </xdr:sp>
      <xdr:sp macro="" textlink="">
        <xdr:nvSpPr>
          <xdr:cNvPr id="26" name="Line 1098">
            <a:extLst>
              <a:ext uri="{FF2B5EF4-FFF2-40B4-BE49-F238E27FC236}">
                <a16:creationId xmlns:a16="http://schemas.microsoft.com/office/drawing/2014/main" id="{00000000-0008-0000-0200-00001A000000}"/>
              </a:ext>
            </a:extLst>
          </xdr:cNvPr>
          <xdr:cNvSpPr>
            <a:spLocks noChangeShapeType="1"/>
          </xdr:cNvSpPr>
        </xdr:nvSpPr>
        <xdr:spPr bwMode="auto">
          <a:xfrm flipV="1">
            <a:off x="2342" y="824"/>
            <a:ext cx="0" cy="142"/>
          </a:xfrm>
          <a:prstGeom prst="line">
            <a:avLst/>
          </a:prstGeom>
          <a:noFill/>
          <a:ln w="38100">
            <a:solidFill>
              <a:srgbClr val="0000FF"/>
            </a:solidFill>
            <a:round/>
            <a:headEnd/>
            <a:tailEnd/>
          </a:ln>
        </xdr:spPr>
      </xdr:sp>
      <xdr:sp macro="" textlink="">
        <xdr:nvSpPr>
          <xdr:cNvPr id="27" name="Line 1099">
            <a:extLst>
              <a:ext uri="{FF2B5EF4-FFF2-40B4-BE49-F238E27FC236}">
                <a16:creationId xmlns:a16="http://schemas.microsoft.com/office/drawing/2014/main" id="{00000000-0008-0000-0200-00001B000000}"/>
              </a:ext>
            </a:extLst>
          </xdr:cNvPr>
          <xdr:cNvSpPr>
            <a:spLocks noChangeShapeType="1"/>
          </xdr:cNvSpPr>
        </xdr:nvSpPr>
        <xdr:spPr bwMode="auto">
          <a:xfrm flipV="1">
            <a:off x="2479" y="824"/>
            <a:ext cx="0" cy="142"/>
          </a:xfrm>
          <a:prstGeom prst="line">
            <a:avLst/>
          </a:prstGeom>
          <a:noFill/>
          <a:ln w="38100">
            <a:solidFill>
              <a:srgbClr val="0000FF"/>
            </a:solidFill>
            <a:round/>
            <a:headEnd/>
            <a:tailEnd/>
          </a:ln>
        </xdr:spPr>
      </xdr:sp>
      <xdr:sp macro="" textlink="">
        <xdr:nvSpPr>
          <xdr:cNvPr id="28" name="Line 1100">
            <a:extLst>
              <a:ext uri="{FF2B5EF4-FFF2-40B4-BE49-F238E27FC236}">
                <a16:creationId xmlns:a16="http://schemas.microsoft.com/office/drawing/2014/main" id="{00000000-0008-0000-0200-00001C000000}"/>
              </a:ext>
            </a:extLst>
          </xdr:cNvPr>
          <xdr:cNvSpPr>
            <a:spLocks noChangeShapeType="1"/>
          </xdr:cNvSpPr>
        </xdr:nvSpPr>
        <xdr:spPr bwMode="auto">
          <a:xfrm flipV="1">
            <a:off x="2434" y="824"/>
            <a:ext cx="0" cy="142"/>
          </a:xfrm>
          <a:prstGeom prst="line">
            <a:avLst/>
          </a:prstGeom>
          <a:noFill/>
          <a:ln w="38100">
            <a:solidFill>
              <a:srgbClr val="0000FF"/>
            </a:solidFill>
            <a:round/>
            <a:headEnd/>
            <a:tailEnd/>
          </a:ln>
        </xdr:spPr>
      </xdr:sp>
      <xdr:sp macro="" textlink="">
        <xdr:nvSpPr>
          <xdr:cNvPr id="29" name="Line 1101">
            <a:extLst>
              <a:ext uri="{FF2B5EF4-FFF2-40B4-BE49-F238E27FC236}">
                <a16:creationId xmlns:a16="http://schemas.microsoft.com/office/drawing/2014/main" id="{00000000-0008-0000-0200-00001D000000}"/>
              </a:ext>
            </a:extLst>
          </xdr:cNvPr>
          <xdr:cNvSpPr>
            <a:spLocks noChangeShapeType="1"/>
          </xdr:cNvSpPr>
        </xdr:nvSpPr>
        <xdr:spPr bwMode="auto">
          <a:xfrm flipV="1">
            <a:off x="2388" y="824"/>
            <a:ext cx="0" cy="142"/>
          </a:xfrm>
          <a:prstGeom prst="line">
            <a:avLst/>
          </a:prstGeom>
          <a:noFill/>
          <a:ln w="38100">
            <a:solidFill>
              <a:srgbClr val="0000FF"/>
            </a:solidFill>
            <a:round/>
            <a:headEnd/>
            <a:tailEnd/>
          </a:ln>
        </xdr:spPr>
      </xdr:sp>
      <xdr:sp macro="" textlink="">
        <xdr:nvSpPr>
          <xdr:cNvPr id="30" name="Line 1102">
            <a:extLst>
              <a:ext uri="{FF2B5EF4-FFF2-40B4-BE49-F238E27FC236}">
                <a16:creationId xmlns:a16="http://schemas.microsoft.com/office/drawing/2014/main" id="{00000000-0008-0000-0200-00001E000000}"/>
              </a:ext>
            </a:extLst>
          </xdr:cNvPr>
          <xdr:cNvSpPr>
            <a:spLocks noChangeShapeType="1"/>
          </xdr:cNvSpPr>
        </xdr:nvSpPr>
        <xdr:spPr bwMode="auto">
          <a:xfrm flipV="1">
            <a:off x="2570" y="824"/>
            <a:ext cx="0" cy="142"/>
          </a:xfrm>
          <a:prstGeom prst="line">
            <a:avLst/>
          </a:prstGeom>
          <a:noFill/>
          <a:ln w="38100">
            <a:solidFill>
              <a:srgbClr val="0000FF"/>
            </a:solidFill>
            <a:round/>
            <a:headEnd/>
            <a:tailEnd/>
          </a:ln>
        </xdr:spPr>
      </xdr:sp>
      <xdr:sp macro="" textlink="">
        <xdr:nvSpPr>
          <xdr:cNvPr id="31" name="Line 1103">
            <a:extLst>
              <a:ext uri="{FF2B5EF4-FFF2-40B4-BE49-F238E27FC236}">
                <a16:creationId xmlns:a16="http://schemas.microsoft.com/office/drawing/2014/main" id="{00000000-0008-0000-0200-00001F000000}"/>
              </a:ext>
            </a:extLst>
          </xdr:cNvPr>
          <xdr:cNvSpPr>
            <a:spLocks noChangeShapeType="1"/>
          </xdr:cNvSpPr>
        </xdr:nvSpPr>
        <xdr:spPr bwMode="auto">
          <a:xfrm flipV="1">
            <a:off x="2525" y="824"/>
            <a:ext cx="0" cy="142"/>
          </a:xfrm>
          <a:prstGeom prst="line">
            <a:avLst/>
          </a:prstGeom>
          <a:noFill/>
          <a:ln w="38100">
            <a:solidFill>
              <a:srgbClr val="0000FF"/>
            </a:solidFill>
            <a:round/>
            <a:headEnd/>
            <a:tailEnd/>
          </a:ln>
        </xdr:spPr>
      </xdr:sp>
      <xdr:sp macro="" textlink="">
        <xdr:nvSpPr>
          <xdr:cNvPr id="32" name="Rectangle 1065">
            <a:extLst>
              <a:ext uri="{FF2B5EF4-FFF2-40B4-BE49-F238E27FC236}">
                <a16:creationId xmlns:a16="http://schemas.microsoft.com/office/drawing/2014/main" id="{00000000-0008-0000-0200-000020000000}"/>
              </a:ext>
            </a:extLst>
          </xdr:cNvPr>
          <xdr:cNvSpPr>
            <a:spLocks noChangeArrowheads="1"/>
          </xdr:cNvSpPr>
        </xdr:nvSpPr>
        <xdr:spPr bwMode="auto">
          <a:xfrm>
            <a:off x="2322" y="963"/>
            <a:ext cx="265" cy="8"/>
          </a:xfrm>
          <a:prstGeom prst="rect">
            <a:avLst/>
          </a:prstGeom>
          <a:solidFill>
            <a:schemeClr val="bg1">
              <a:lumMod val="50000"/>
            </a:schemeClr>
          </a:solidFill>
          <a:ln w="9525">
            <a:solidFill>
              <a:srgbClr val="000000"/>
            </a:solidFill>
            <a:miter lim="800000"/>
            <a:headEnd/>
            <a:tailEnd/>
          </a:ln>
        </xdr:spPr>
      </xdr:sp>
    </xdr:grpSp>
    <xdr:clientData/>
  </xdr:twoCellAnchor>
  <xdr:twoCellAnchor>
    <xdr:from>
      <xdr:col>24</xdr:col>
      <xdr:colOff>105691</xdr:colOff>
      <xdr:row>18</xdr:row>
      <xdr:rowOff>24893</xdr:rowOff>
    </xdr:from>
    <xdr:to>
      <xdr:col>30</xdr:col>
      <xdr:colOff>508535</xdr:colOff>
      <xdr:row>34</xdr:row>
      <xdr:rowOff>38101</xdr:rowOff>
    </xdr:to>
    <xdr:cxnSp macro="">
      <xdr:nvCxnSpPr>
        <xdr:cNvPr id="34" name="Shape 166">
          <a:extLst>
            <a:ext uri="{FF2B5EF4-FFF2-40B4-BE49-F238E27FC236}">
              <a16:creationId xmlns:a16="http://schemas.microsoft.com/office/drawing/2014/main" id="{00000000-0008-0000-0200-000022000000}"/>
            </a:ext>
          </a:extLst>
        </xdr:cNvPr>
        <xdr:cNvCxnSpPr/>
      </xdr:nvCxnSpPr>
      <xdr:spPr>
        <a:xfrm rot="16200000" flipH="1">
          <a:off x="15978659" y="4979925"/>
          <a:ext cx="4178808" cy="4352544"/>
        </a:xfrm>
        <a:prstGeom prst="bentConnector2">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177800</xdr:colOff>
      <xdr:row>14</xdr:row>
      <xdr:rowOff>132518</xdr:rowOff>
    </xdr:from>
    <xdr:to>
      <xdr:col>8</xdr:col>
      <xdr:colOff>55880</xdr:colOff>
      <xdr:row>14</xdr:row>
      <xdr:rowOff>139700</xdr:rowOff>
    </xdr:to>
    <xdr:cxnSp macro="">
      <xdr:nvCxnSpPr>
        <xdr:cNvPr id="35" name="Shape 166">
          <a:extLst>
            <a:ext uri="{FF2B5EF4-FFF2-40B4-BE49-F238E27FC236}">
              <a16:creationId xmlns:a16="http://schemas.microsoft.com/office/drawing/2014/main" id="{00000000-0008-0000-0200-000023000000}"/>
            </a:ext>
          </a:extLst>
        </xdr:cNvPr>
        <xdr:cNvCxnSpPr/>
      </xdr:nvCxnSpPr>
      <xdr:spPr>
        <a:xfrm flipV="1">
          <a:off x="4620260" y="4201598"/>
          <a:ext cx="1249680" cy="7182"/>
        </a:xfrm>
        <a:prstGeom prst="bentConnector3">
          <a:avLst>
            <a:gd name="adj1" fmla="val -3956"/>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3647</xdr:colOff>
      <xdr:row>8</xdr:row>
      <xdr:rowOff>177803</xdr:rowOff>
    </xdr:from>
    <xdr:to>
      <xdr:col>31</xdr:col>
      <xdr:colOff>319603</xdr:colOff>
      <xdr:row>19</xdr:row>
      <xdr:rowOff>101604</xdr:rowOff>
    </xdr:to>
    <xdr:grpSp>
      <xdr:nvGrpSpPr>
        <xdr:cNvPr id="36" name="Group 1045">
          <a:extLst>
            <a:ext uri="{FF2B5EF4-FFF2-40B4-BE49-F238E27FC236}">
              <a16:creationId xmlns:a16="http://schemas.microsoft.com/office/drawing/2014/main" id="{00000000-0008-0000-0200-000024000000}"/>
            </a:ext>
          </a:extLst>
        </xdr:cNvPr>
        <xdr:cNvGrpSpPr>
          <a:grpSpLocks/>
        </xdr:cNvGrpSpPr>
      </xdr:nvGrpSpPr>
      <xdr:grpSpPr bwMode="auto">
        <a:xfrm rot="5400000">
          <a:off x="18256403" y="3465154"/>
          <a:ext cx="2781301" cy="1540599"/>
          <a:chOff x="2321" y="821"/>
          <a:chExt cx="306" cy="150"/>
        </a:xfrm>
      </xdr:grpSpPr>
      <xdr:sp macro="" textlink="">
        <xdr:nvSpPr>
          <xdr:cNvPr id="37" name="Rectangle 1047">
            <a:extLst>
              <a:ext uri="{FF2B5EF4-FFF2-40B4-BE49-F238E27FC236}">
                <a16:creationId xmlns:a16="http://schemas.microsoft.com/office/drawing/2014/main" id="{00000000-0008-0000-0200-000025000000}"/>
              </a:ext>
            </a:extLst>
          </xdr:cNvPr>
          <xdr:cNvSpPr>
            <a:spLocks noChangeAspect="1" noChangeArrowheads="1"/>
          </xdr:cNvSpPr>
        </xdr:nvSpPr>
        <xdr:spPr bwMode="auto">
          <a:xfrm rot="16200000">
            <a:off x="2280" y="883"/>
            <a:ext cx="126" cy="27"/>
          </a:xfrm>
          <a:prstGeom prst="rect">
            <a:avLst/>
          </a:prstGeom>
          <a:gradFill rotWithShape="0">
            <a:gsLst>
              <a:gs pos="0">
                <a:schemeClr val="tx2">
                  <a:lumMod val="20000"/>
                  <a:lumOff val="80000"/>
                </a:schemeClr>
              </a:gs>
              <a:gs pos="50000">
                <a:srgbClr val="00B0F0"/>
              </a:gs>
              <a:gs pos="100000">
                <a:schemeClr val="tx2">
                  <a:lumMod val="20000"/>
                  <a:lumOff val="80000"/>
                </a:schemeClr>
              </a:gs>
            </a:gsLst>
            <a:lin ang="5400000" scaled="1"/>
          </a:gradFill>
          <a:ln w="9525">
            <a:solidFill>
              <a:srgbClr val="000000"/>
            </a:solidFill>
            <a:miter lim="800000"/>
            <a:headEnd/>
            <a:tailEnd/>
          </a:ln>
        </xdr:spPr>
      </xdr:sp>
      <xdr:sp macro="" textlink="">
        <xdr:nvSpPr>
          <xdr:cNvPr id="38" name="Rectangle 1048">
            <a:extLst>
              <a:ext uri="{FF2B5EF4-FFF2-40B4-BE49-F238E27FC236}">
                <a16:creationId xmlns:a16="http://schemas.microsoft.com/office/drawing/2014/main" id="{00000000-0008-0000-0200-000026000000}"/>
              </a:ext>
            </a:extLst>
          </xdr:cNvPr>
          <xdr:cNvSpPr>
            <a:spLocks noChangeAspect="1" noChangeArrowheads="1"/>
          </xdr:cNvSpPr>
        </xdr:nvSpPr>
        <xdr:spPr bwMode="auto">
          <a:xfrm rot="16200000">
            <a:off x="2339" y="938"/>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39" name="Rectangle 1049">
            <a:extLst>
              <a:ext uri="{FF2B5EF4-FFF2-40B4-BE49-F238E27FC236}">
                <a16:creationId xmlns:a16="http://schemas.microsoft.com/office/drawing/2014/main" id="{00000000-0008-0000-0200-000027000000}"/>
              </a:ext>
            </a:extLst>
          </xdr:cNvPr>
          <xdr:cNvSpPr>
            <a:spLocks noChangeAspect="1" noChangeArrowheads="1"/>
          </xdr:cNvSpPr>
        </xdr:nvSpPr>
        <xdr:spPr bwMode="auto">
          <a:xfrm rot="16200000">
            <a:off x="2338" y="819"/>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40" name="Rectangle 1050">
            <a:extLst>
              <a:ext uri="{FF2B5EF4-FFF2-40B4-BE49-F238E27FC236}">
                <a16:creationId xmlns:a16="http://schemas.microsoft.com/office/drawing/2014/main" id="{00000000-0008-0000-0200-000028000000}"/>
              </a:ext>
            </a:extLst>
          </xdr:cNvPr>
          <xdr:cNvSpPr>
            <a:spLocks noChangeAspect="1" noChangeArrowheads="1"/>
          </xdr:cNvSpPr>
        </xdr:nvSpPr>
        <xdr:spPr bwMode="auto">
          <a:xfrm rot="16200000">
            <a:off x="2326" y="884"/>
            <a:ext cx="126" cy="26"/>
          </a:xfrm>
          <a:prstGeom prst="rect">
            <a:avLst/>
          </a:prstGeom>
          <a:gradFill rotWithShape="0">
            <a:gsLst>
              <a:gs pos="0">
                <a:schemeClr val="tx2">
                  <a:lumMod val="20000"/>
                  <a:lumOff val="80000"/>
                </a:schemeClr>
              </a:gs>
              <a:gs pos="50000">
                <a:srgbClr val="00B0F0"/>
              </a:gs>
              <a:gs pos="100000">
                <a:schemeClr val="tx2">
                  <a:lumMod val="20000"/>
                  <a:lumOff val="80000"/>
                </a:schemeClr>
              </a:gs>
            </a:gsLst>
            <a:lin ang="5400000" scaled="1"/>
          </a:gradFill>
          <a:ln w="9525">
            <a:solidFill>
              <a:srgbClr val="000000"/>
            </a:solidFill>
            <a:miter lim="800000"/>
            <a:headEnd/>
            <a:tailEnd/>
          </a:ln>
        </xdr:spPr>
      </xdr:sp>
      <xdr:sp macro="" textlink="">
        <xdr:nvSpPr>
          <xdr:cNvPr id="41" name="Rectangle 1051">
            <a:extLst>
              <a:ext uri="{FF2B5EF4-FFF2-40B4-BE49-F238E27FC236}">
                <a16:creationId xmlns:a16="http://schemas.microsoft.com/office/drawing/2014/main" id="{00000000-0008-0000-0200-000029000000}"/>
              </a:ext>
            </a:extLst>
          </xdr:cNvPr>
          <xdr:cNvSpPr>
            <a:spLocks noChangeAspect="1" noChangeArrowheads="1"/>
          </xdr:cNvSpPr>
        </xdr:nvSpPr>
        <xdr:spPr bwMode="auto">
          <a:xfrm rot="16200000">
            <a:off x="2386" y="938"/>
            <a:ext cx="8" cy="35"/>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42" name="Rectangle 1052">
            <a:extLst>
              <a:ext uri="{FF2B5EF4-FFF2-40B4-BE49-F238E27FC236}">
                <a16:creationId xmlns:a16="http://schemas.microsoft.com/office/drawing/2014/main" id="{00000000-0008-0000-0200-00002A000000}"/>
              </a:ext>
            </a:extLst>
          </xdr:cNvPr>
          <xdr:cNvSpPr>
            <a:spLocks noChangeAspect="1" noChangeArrowheads="1"/>
          </xdr:cNvSpPr>
        </xdr:nvSpPr>
        <xdr:spPr bwMode="auto">
          <a:xfrm rot="16200000">
            <a:off x="2385" y="819"/>
            <a:ext cx="8" cy="35"/>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43" name="Rectangle 1053">
            <a:extLst>
              <a:ext uri="{FF2B5EF4-FFF2-40B4-BE49-F238E27FC236}">
                <a16:creationId xmlns:a16="http://schemas.microsoft.com/office/drawing/2014/main" id="{00000000-0008-0000-0200-00002B000000}"/>
              </a:ext>
            </a:extLst>
          </xdr:cNvPr>
          <xdr:cNvSpPr>
            <a:spLocks noChangeAspect="1" noChangeArrowheads="1"/>
          </xdr:cNvSpPr>
        </xdr:nvSpPr>
        <xdr:spPr bwMode="auto">
          <a:xfrm rot="16200000">
            <a:off x="2371" y="883"/>
            <a:ext cx="126" cy="27"/>
          </a:xfrm>
          <a:prstGeom prst="rect">
            <a:avLst/>
          </a:prstGeom>
          <a:gradFill rotWithShape="0">
            <a:gsLst>
              <a:gs pos="0">
                <a:schemeClr val="tx2">
                  <a:lumMod val="20000"/>
                  <a:lumOff val="80000"/>
                </a:schemeClr>
              </a:gs>
              <a:gs pos="50000">
                <a:srgbClr val="00B0F0"/>
              </a:gs>
              <a:gs pos="100000">
                <a:schemeClr val="tx2">
                  <a:lumMod val="20000"/>
                  <a:lumOff val="80000"/>
                </a:schemeClr>
              </a:gs>
            </a:gsLst>
            <a:lin ang="5400000" scaled="1"/>
          </a:gradFill>
          <a:ln w="9525">
            <a:solidFill>
              <a:srgbClr val="000000"/>
            </a:solidFill>
            <a:miter lim="800000"/>
            <a:headEnd/>
            <a:tailEnd/>
          </a:ln>
        </xdr:spPr>
      </xdr:sp>
      <xdr:sp macro="" textlink="">
        <xdr:nvSpPr>
          <xdr:cNvPr id="44" name="Rectangle 1054">
            <a:extLst>
              <a:ext uri="{FF2B5EF4-FFF2-40B4-BE49-F238E27FC236}">
                <a16:creationId xmlns:a16="http://schemas.microsoft.com/office/drawing/2014/main" id="{00000000-0008-0000-0200-00002C000000}"/>
              </a:ext>
            </a:extLst>
          </xdr:cNvPr>
          <xdr:cNvSpPr>
            <a:spLocks noChangeAspect="1" noChangeArrowheads="1"/>
          </xdr:cNvSpPr>
        </xdr:nvSpPr>
        <xdr:spPr bwMode="auto">
          <a:xfrm rot="16200000">
            <a:off x="2430" y="938"/>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45" name="Rectangle 1055">
            <a:extLst>
              <a:ext uri="{FF2B5EF4-FFF2-40B4-BE49-F238E27FC236}">
                <a16:creationId xmlns:a16="http://schemas.microsoft.com/office/drawing/2014/main" id="{00000000-0008-0000-0200-00002D000000}"/>
              </a:ext>
            </a:extLst>
          </xdr:cNvPr>
          <xdr:cNvSpPr>
            <a:spLocks noChangeAspect="1" noChangeArrowheads="1"/>
          </xdr:cNvSpPr>
        </xdr:nvSpPr>
        <xdr:spPr bwMode="auto">
          <a:xfrm rot="16200000">
            <a:off x="2429" y="819"/>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46" name="Rectangle 1056">
            <a:extLst>
              <a:ext uri="{FF2B5EF4-FFF2-40B4-BE49-F238E27FC236}">
                <a16:creationId xmlns:a16="http://schemas.microsoft.com/office/drawing/2014/main" id="{00000000-0008-0000-0200-00002E000000}"/>
              </a:ext>
            </a:extLst>
          </xdr:cNvPr>
          <xdr:cNvSpPr>
            <a:spLocks noChangeAspect="1" noChangeArrowheads="1"/>
          </xdr:cNvSpPr>
        </xdr:nvSpPr>
        <xdr:spPr bwMode="auto">
          <a:xfrm rot="16200000">
            <a:off x="2416" y="883"/>
            <a:ext cx="126" cy="27"/>
          </a:xfrm>
          <a:prstGeom prst="rect">
            <a:avLst/>
          </a:prstGeom>
          <a:gradFill rotWithShape="0">
            <a:gsLst>
              <a:gs pos="0">
                <a:schemeClr val="tx2">
                  <a:lumMod val="20000"/>
                  <a:lumOff val="80000"/>
                </a:schemeClr>
              </a:gs>
              <a:gs pos="50000">
                <a:srgbClr val="00B0F0"/>
              </a:gs>
              <a:gs pos="100000">
                <a:schemeClr val="tx2">
                  <a:lumMod val="20000"/>
                  <a:lumOff val="80000"/>
                </a:schemeClr>
              </a:gs>
            </a:gsLst>
            <a:lin ang="5400000" scaled="1"/>
          </a:gradFill>
          <a:ln w="9525">
            <a:solidFill>
              <a:srgbClr val="000000"/>
            </a:solidFill>
            <a:miter lim="800000"/>
            <a:headEnd/>
            <a:tailEnd/>
          </a:ln>
        </xdr:spPr>
      </xdr:sp>
      <xdr:sp macro="" textlink="">
        <xdr:nvSpPr>
          <xdr:cNvPr id="47" name="Rectangle 1057">
            <a:extLst>
              <a:ext uri="{FF2B5EF4-FFF2-40B4-BE49-F238E27FC236}">
                <a16:creationId xmlns:a16="http://schemas.microsoft.com/office/drawing/2014/main" id="{00000000-0008-0000-0200-00002F000000}"/>
              </a:ext>
            </a:extLst>
          </xdr:cNvPr>
          <xdr:cNvSpPr>
            <a:spLocks noChangeAspect="1" noChangeArrowheads="1"/>
          </xdr:cNvSpPr>
        </xdr:nvSpPr>
        <xdr:spPr bwMode="auto">
          <a:xfrm rot="16200000">
            <a:off x="2475" y="938"/>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48" name="Rectangle 1058">
            <a:extLst>
              <a:ext uri="{FF2B5EF4-FFF2-40B4-BE49-F238E27FC236}">
                <a16:creationId xmlns:a16="http://schemas.microsoft.com/office/drawing/2014/main" id="{00000000-0008-0000-0200-000030000000}"/>
              </a:ext>
            </a:extLst>
          </xdr:cNvPr>
          <xdr:cNvSpPr>
            <a:spLocks noChangeAspect="1" noChangeArrowheads="1"/>
          </xdr:cNvSpPr>
        </xdr:nvSpPr>
        <xdr:spPr bwMode="auto">
          <a:xfrm rot="16200000">
            <a:off x="2474" y="819"/>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49" name="Rectangle 1059">
            <a:extLst>
              <a:ext uri="{FF2B5EF4-FFF2-40B4-BE49-F238E27FC236}">
                <a16:creationId xmlns:a16="http://schemas.microsoft.com/office/drawing/2014/main" id="{00000000-0008-0000-0200-000031000000}"/>
              </a:ext>
            </a:extLst>
          </xdr:cNvPr>
          <xdr:cNvSpPr>
            <a:spLocks noChangeAspect="1" noChangeArrowheads="1"/>
          </xdr:cNvSpPr>
        </xdr:nvSpPr>
        <xdr:spPr bwMode="auto">
          <a:xfrm rot="16200000">
            <a:off x="2462" y="884"/>
            <a:ext cx="126" cy="26"/>
          </a:xfrm>
          <a:prstGeom prst="rect">
            <a:avLst/>
          </a:prstGeom>
          <a:gradFill rotWithShape="0">
            <a:gsLst>
              <a:gs pos="0">
                <a:schemeClr val="tx2">
                  <a:lumMod val="20000"/>
                  <a:lumOff val="80000"/>
                </a:schemeClr>
              </a:gs>
              <a:gs pos="50000">
                <a:srgbClr val="00B0F0"/>
              </a:gs>
              <a:gs pos="100000">
                <a:schemeClr val="tx2">
                  <a:lumMod val="20000"/>
                  <a:lumOff val="80000"/>
                </a:schemeClr>
              </a:gs>
            </a:gsLst>
            <a:lin ang="5400000" scaled="1"/>
          </a:gradFill>
          <a:ln w="9525">
            <a:solidFill>
              <a:srgbClr val="000000"/>
            </a:solidFill>
            <a:miter lim="800000"/>
            <a:headEnd/>
            <a:tailEnd/>
          </a:ln>
        </xdr:spPr>
      </xdr:sp>
      <xdr:sp macro="" textlink="">
        <xdr:nvSpPr>
          <xdr:cNvPr id="50" name="Rectangle 1060">
            <a:extLst>
              <a:ext uri="{FF2B5EF4-FFF2-40B4-BE49-F238E27FC236}">
                <a16:creationId xmlns:a16="http://schemas.microsoft.com/office/drawing/2014/main" id="{00000000-0008-0000-0200-000032000000}"/>
              </a:ext>
            </a:extLst>
          </xdr:cNvPr>
          <xdr:cNvSpPr>
            <a:spLocks noChangeAspect="1" noChangeArrowheads="1"/>
          </xdr:cNvSpPr>
        </xdr:nvSpPr>
        <xdr:spPr bwMode="auto">
          <a:xfrm rot="16200000">
            <a:off x="2522" y="938"/>
            <a:ext cx="8" cy="35"/>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51" name="Rectangle 1061">
            <a:extLst>
              <a:ext uri="{FF2B5EF4-FFF2-40B4-BE49-F238E27FC236}">
                <a16:creationId xmlns:a16="http://schemas.microsoft.com/office/drawing/2014/main" id="{00000000-0008-0000-0200-000033000000}"/>
              </a:ext>
            </a:extLst>
          </xdr:cNvPr>
          <xdr:cNvSpPr>
            <a:spLocks noChangeAspect="1" noChangeArrowheads="1"/>
          </xdr:cNvSpPr>
        </xdr:nvSpPr>
        <xdr:spPr bwMode="auto">
          <a:xfrm rot="16200000">
            <a:off x="2521" y="819"/>
            <a:ext cx="8" cy="35"/>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52" name="Rectangle 1062">
            <a:extLst>
              <a:ext uri="{FF2B5EF4-FFF2-40B4-BE49-F238E27FC236}">
                <a16:creationId xmlns:a16="http://schemas.microsoft.com/office/drawing/2014/main" id="{00000000-0008-0000-0200-000034000000}"/>
              </a:ext>
            </a:extLst>
          </xdr:cNvPr>
          <xdr:cNvSpPr>
            <a:spLocks noChangeAspect="1" noChangeArrowheads="1"/>
          </xdr:cNvSpPr>
        </xdr:nvSpPr>
        <xdr:spPr bwMode="auto">
          <a:xfrm rot="16200000">
            <a:off x="2507" y="883"/>
            <a:ext cx="126" cy="27"/>
          </a:xfrm>
          <a:prstGeom prst="rect">
            <a:avLst/>
          </a:prstGeom>
          <a:gradFill rotWithShape="0">
            <a:gsLst>
              <a:gs pos="0">
                <a:schemeClr val="tx2">
                  <a:lumMod val="20000"/>
                  <a:lumOff val="80000"/>
                </a:schemeClr>
              </a:gs>
              <a:gs pos="50000">
                <a:srgbClr val="00B0F0"/>
              </a:gs>
              <a:gs pos="100000">
                <a:schemeClr val="tx2">
                  <a:lumMod val="20000"/>
                  <a:lumOff val="80000"/>
                </a:schemeClr>
              </a:gs>
            </a:gsLst>
            <a:lin ang="5400000" scaled="1"/>
          </a:gradFill>
          <a:ln w="9525">
            <a:solidFill>
              <a:srgbClr val="000000"/>
            </a:solidFill>
            <a:miter lim="800000"/>
            <a:headEnd/>
            <a:tailEnd/>
          </a:ln>
        </xdr:spPr>
      </xdr:sp>
      <xdr:sp macro="" textlink="">
        <xdr:nvSpPr>
          <xdr:cNvPr id="53" name="Rectangle 1063">
            <a:extLst>
              <a:ext uri="{FF2B5EF4-FFF2-40B4-BE49-F238E27FC236}">
                <a16:creationId xmlns:a16="http://schemas.microsoft.com/office/drawing/2014/main" id="{00000000-0008-0000-0200-000035000000}"/>
              </a:ext>
            </a:extLst>
          </xdr:cNvPr>
          <xdr:cNvSpPr>
            <a:spLocks noChangeAspect="1" noChangeArrowheads="1"/>
          </xdr:cNvSpPr>
        </xdr:nvSpPr>
        <xdr:spPr bwMode="auto">
          <a:xfrm rot="16200000">
            <a:off x="2566" y="938"/>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54" name="Rectangle 1064">
            <a:extLst>
              <a:ext uri="{FF2B5EF4-FFF2-40B4-BE49-F238E27FC236}">
                <a16:creationId xmlns:a16="http://schemas.microsoft.com/office/drawing/2014/main" id="{00000000-0008-0000-0200-000036000000}"/>
              </a:ext>
            </a:extLst>
          </xdr:cNvPr>
          <xdr:cNvSpPr>
            <a:spLocks noChangeAspect="1" noChangeArrowheads="1"/>
          </xdr:cNvSpPr>
        </xdr:nvSpPr>
        <xdr:spPr bwMode="auto">
          <a:xfrm rot="16200000">
            <a:off x="2565" y="819"/>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55" name="Text Box 1096">
            <a:extLst>
              <a:ext uri="{FF2B5EF4-FFF2-40B4-BE49-F238E27FC236}">
                <a16:creationId xmlns:a16="http://schemas.microsoft.com/office/drawing/2014/main" id="{00000000-0008-0000-0200-000037000000}"/>
              </a:ext>
            </a:extLst>
          </xdr:cNvPr>
          <xdr:cNvSpPr txBox="1">
            <a:spLocks noChangeArrowheads="1"/>
          </xdr:cNvSpPr>
        </xdr:nvSpPr>
        <xdr:spPr bwMode="auto">
          <a:xfrm>
            <a:off x="2590" y="839"/>
            <a:ext cx="37" cy="125"/>
          </a:xfrm>
          <a:prstGeom prst="rect">
            <a:avLst/>
          </a:prstGeom>
          <a:noFill/>
          <a:ln w="9525">
            <a:noFill/>
            <a:miter lim="800000"/>
            <a:headEnd/>
            <a:tailEnd/>
          </a:ln>
        </xdr:spPr>
        <xdr:txBody>
          <a:bodyPr wrap="square" lIns="18288" tIns="18288" rIns="18288" bIns="0" anchor="t" upright="1">
            <a:noAutofit/>
          </a:bodyPr>
          <a:lstStyle/>
          <a:p>
            <a:pPr algn="ctr" rtl="0">
              <a:defRPr sz="1000"/>
            </a:pPr>
            <a:r>
              <a:rPr lang="en-US" sz="1800" b="1" i="0" strike="noStrike">
                <a:solidFill>
                  <a:srgbClr val="000000"/>
                </a:solidFill>
                <a:latin typeface="Arial Narrow" pitchFamily="34" charset="0"/>
              </a:rPr>
              <a:t>RO</a:t>
            </a:r>
          </a:p>
        </xdr:txBody>
      </xdr:sp>
      <xdr:sp macro="" textlink="">
        <xdr:nvSpPr>
          <xdr:cNvPr id="56" name="Rectangle 1097">
            <a:extLst>
              <a:ext uri="{FF2B5EF4-FFF2-40B4-BE49-F238E27FC236}">
                <a16:creationId xmlns:a16="http://schemas.microsoft.com/office/drawing/2014/main" id="{00000000-0008-0000-0200-000038000000}"/>
              </a:ext>
            </a:extLst>
          </xdr:cNvPr>
          <xdr:cNvSpPr>
            <a:spLocks noChangeArrowheads="1"/>
          </xdr:cNvSpPr>
        </xdr:nvSpPr>
        <xdr:spPr bwMode="auto">
          <a:xfrm>
            <a:off x="2321" y="821"/>
            <a:ext cx="268" cy="8"/>
          </a:xfrm>
          <a:prstGeom prst="rect">
            <a:avLst/>
          </a:prstGeom>
          <a:solidFill>
            <a:schemeClr val="bg1">
              <a:lumMod val="50000"/>
            </a:schemeClr>
          </a:solidFill>
          <a:ln w="9525">
            <a:solidFill>
              <a:srgbClr val="000000"/>
            </a:solidFill>
            <a:miter lim="800000"/>
            <a:headEnd/>
            <a:tailEnd/>
          </a:ln>
        </xdr:spPr>
      </xdr:sp>
      <xdr:sp macro="" textlink="">
        <xdr:nvSpPr>
          <xdr:cNvPr id="57" name="Line 1098">
            <a:extLst>
              <a:ext uri="{FF2B5EF4-FFF2-40B4-BE49-F238E27FC236}">
                <a16:creationId xmlns:a16="http://schemas.microsoft.com/office/drawing/2014/main" id="{00000000-0008-0000-0200-000039000000}"/>
              </a:ext>
            </a:extLst>
          </xdr:cNvPr>
          <xdr:cNvSpPr>
            <a:spLocks noChangeShapeType="1"/>
          </xdr:cNvSpPr>
        </xdr:nvSpPr>
        <xdr:spPr bwMode="auto">
          <a:xfrm flipV="1">
            <a:off x="2342" y="824"/>
            <a:ext cx="0" cy="142"/>
          </a:xfrm>
          <a:prstGeom prst="line">
            <a:avLst/>
          </a:prstGeom>
          <a:noFill/>
          <a:ln w="38100">
            <a:solidFill>
              <a:srgbClr val="0000FF"/>
            </a:solidFill>
            <a:round/>
            <a:headEnd/>
            <a:tailEnd/>
          </a:ln>
        </xdr:spPr>
      </xdr:sp>
      <xdr:sp macro="" textlink="">
        <xdr:nvSpPr>
          <xdr:cNvPr id="58" name="Line 1099">
            <a:extLst>
              <a:ext uri="{FF2B5EF4-FFF2-40B4-BE49-F238E27FC236}">
                <a16:creationId xmlns:a16="http://schemas.microsoft.com/office/drawing/2014/main" id="{00000000-0008-0000-0200-00003A000000}"/>
              </a:ext>
            </a:extLst>
          </xdr:cNvPr>
          <xdr:cNvSpPr>
            <a:spLocks noChangeShapeType="1"/>
          </xdr:cNvSpPr>
        </xdr:nvSpPr>
        <xdr:spPr bwMode="auto">
          <a:xfrm flipV="1">
            <a:off x="2479" y="824"/>
            <a:ext cx="0" cy="142"/>
          </a:xfrm>
          <a:prstGeom prst="line">
            <a:avLst/>
          </a:prstGeom>
          <a:noFill/>
          <a:ln w="38100">
            <a:solidFill>
              <a:srgbClr val="0000FF"/>
            </a:solidFill>
            <a:round/>
            <a:headEnd/>
            <a:tailEnd/>
          </a:ln>
        </xdr:spPr>
      </xdr:sp>
      <xdr:sp macro="" textlink="">
        <xdr:nvSpPr>
          <xdr:cNvPr id="59" name="Line 1100">
            <a:extLst>
              <a:ext uri="{FF2B5EF4-FFF2-40B4-BE49-F238E27FC236}">
                <a16:creationId xmlns:a16="http://schemas.microsoft.com/office/drawing/2014/main" id="{00000000-0008-0000-0200-00003B000000}"/>
              </a:ext>
            </a:extLst>
          </xdr:cNvPr>
          <xdr:cNvSpPr>
            <a:spLocks noChangeShapeType="1"/>
          </xdr:cNvSpPr>
        </xdr:nvSpPr>
        <xdr:spPr bwMode="auto">
          <a:xfrm flipV="1">
            <a:off x="2434" y="824"/>
            <a:ext cx="0" cy="142"/>
          </a:xfrm>
          <a:prstGeom prst="line">
            <a:avLst/>
          </a:prstGeom>
          <a:noFill/>
          <a:ln w="38100">
            <a:solidFill>
              <a:srgbClr val="0000FF"/>
            </a:solidFill>
            <a:round/>
            <a:headEnd/>
            <a:tailEnd/>
          </a:ln>
        </xdr:spPr>
      </xdr:sp>
      <xdr:sp macro="" textlink="">
        <xdr:nvSpPr>
          <xdr:cNvPr id="60" name="Line 1101">
            <a:extLst>
              <a:ext uri="{FF2B5EF4-FFF2-40B4-BE49-F238E27FC236}">
                <a16:creationId xmlns:a16="http://schemas.microsoft.com/office/drawing/2014/main" id="{00000000-0008-0000-0200-00003C000000}"/>
              </a:ext>
            </a:extLst>
          </xdr:cNvPr>
          <xdr:cNvSpPr>
            <a:spLocks noChangeShapeType="1"/>
          </xdr:cNvSpPr>
        </xdr:nvSpPr>
        <xdr:spPr bwMode="auto">
          <a:xfrm flipV="1">
            <a:off x="2388" y="824"/>
            <a:ext cx="0" cy="142"/>
          </a:xfrm>
          <a:prstGeom prst="line">
            <a:avLst/>
          </a:prstGeom>
          <a:noFill/>
          <a:ln w="38100">
            <a:solidFill>
              <a:srgbClr val="0000FF"/>
            </a:solidFill>
            <a:round/>
            <a:headEnd/>
            <a:tailEnd/>
          </a:ln>
        </xdr:spPr>
      </xdr:sp>
      <xdr:sp macro="" textlink="">
        <xdr:nvSpPr>
          <xdr:cNvPr id="61" name="Line 1102">
            <a:extLst>
              <a:ext uri="{FF2B5EF4-FFF2-40B4-BE49-F238E27FC236}">
                <a16:creationId xmlns:a16="http://schemas.microsoft.com/office/drawing/2014/main" id="{00000000-0008-0000-0200-00003D000000}"/>
              </a:ext>
            </a:extLst>
          </xdr:cNvPr>
          <xdr:cNvSpPr>
            <a:spLocks noChangeShapeType="1"/>
          </xdr:cNvSpPr>
        </xdr:nvSpPr>
        <xdr:spPr bwMode="auto">
          <a:xfrm flipV="1">
            <a:off x="2570" y="824"/>
            <a:ext cx="0" cy="142"/>
          </a:xfrm>
          <a:prstGeom prst="line">
            <a:avLst/>
          </a:prstGeom>
          <a:noFill/>
          <a:ln w="38100">
            <a:solidFill>
              <a:srgbClr val="0000FF"/>
            </a:solidFill>
            <a:round/>
            <a:headEnd/>
            <a:tailEnd/>
          </a:ln>
        </xdr:spPr>
      </xdr:sp>
      <xdr:sp macro="" textlink="">
        <xdr:nvSpPr>
          <xdr:cNvPr id="62" name="Line 1103">
            <a:extLst>
              <a:ext uri="{FF2B5EF4-FFF2-40B4-BE49-F238E27FC236}">
                <a16:creationId xmlns:a16="http://schemas.microsoft.com/office/drawing/2014/main" id="{00000000-0008-0000-0200-00003E000000}"/>
              </a:ext>
            </a:extLst>
          </xdr:cNvPr>
          <xdr:cNvSpPr>
            <a:spLocks noChangeShapeType="1"/>
          </xdr:cNvSpPr>
        </xdr:nvSpPr>
        <xdr:spPr bwMode="auto">
          <a:xfrm flipV="1">
            <a:off x="2525" y="824"/>
            <a:ext cx="0" cy="142"/>
          </a:xfrm>
          <a:prstGeom prst="line">
            <a:avLst/>
          </a:prstGeom>
          <a:noFill/>
          <a:ln w="38100">
            <a:solidFill>
              <a:srgbClr val="0000FF"/>
            </a:solidFill>
            <a:round/>
            <a:headEnd/>
            <a:tailEnd/>
          </a:ln>
        </xdr:spPr>
      </xdr:sp>
      <xdr:sp macro="" textlink="">
        <xdr:nvSpPr>
          <xdr:cNvPr id="63" name="Rectangle 1065">
            <a:extLst>
              <a:ext uri="{FF2B5EF4-FFF2-40B4-BE49-F238E27FC236}">
                <a16:creationId xmlns:a16="http://schemas.microsoft.com/office/drawing/2014/main" id="{00000000-0008-0000-0200-00003F000000}"/>
              </a:ext>
            </a:extLst>
          </xdr:cNvPr>
          <xdr:cNvSpPr>
            <a:spLocks noChangeArrowheads="1"/>
          </xdr:cNvSpPr>
        </xdr:nvSpPr>
        <xdr:spPr bwMode="auto">
          <a:xfrm>
            <a:off x="2322" y="963"/>
            <a:ext cx="265" cy="8"/>
          </a:xfrm>
          <a:prstGeom prst="rect">
            <a:avLst/>
          </a:prstGeom>
          <a:solidFill>
            <a:schemeClr val="bg1">
              <a:lumMod val="50000"/>
            </a:schemeClr>
          </a:solidFill>
          <a:ln w="9525">
            <a:solidFill>
              <a:srgbClr val="000000"/>
            </a:solidFill>
            <a:miter lim="800000"/>
            <a:headEnd/>
            <a:tailEnd/>
          </a:ln>
        </xdr:spPr>
      </xdr:sp>
    </xdr:grpSp>
    <xdr:clientData/>
  </xdr:twoCellAnchor>
  <xdr:twoCellAnchor>
    <xdr:from>
      <xdr:col>38</xdr:col>
      <xdr:colOff>86184</xdr:colOff>
      <xdr:row>31</xdr:row>
      <xdr:rowOff>139700</xdr:rowOff>
    </xdr:from>
    <xdr:to>
      <xdr:col>41</xdr:col>
      <xdr:colOff>152400</xdr:colOff>
      <xdr:row>34</xdr:row>
      <xdr:rowOff>203200</xdr:rowOff>
    </xdr:to>
    <xdr:sp macro="" textlink="">
      <xdr:nvSpPr>
        <xdr:cNvPr id="64" name="AutoShape 1525">
          <a:extLst>
            <a:ext uri="{FF2B5EF4-FFF2-40B4-BE49-F238E27FC236}">
              <a16:creationId xmlns:a16="http://schemas.microsoft.com/office/drawing/2014/main" id="{00000000-0008-0000-0200-000040000000}"/>
            </a:ext>
          </a:extLst>
        </xdr:cNvPr>
        <xdr:cNvSpPr>
          <a:spLocks noChangeArrowheads="1"/>
        </xdr:cNvSpPr>
      </xdr:nvSpPr>
      <xdr:spPr bwMode="auto">
        <a:xfrm>
          <a:off x="24635284" y="8661400"/>
          <a:ext cx="1996616" cy="749300"/>
        </a:xfrm>
        <a:prstGeom prst="homePlate">
          <a:avLst>
            <a:gd name="adj" fmla="val 72917"/>
          </a:avLst>
        </a:prstGeom>
        <a:solidFill>
          <a:srgbClr val="FF6600"/>
        </a:solidFill>
        <a:ln w="9525">
          <a:solidFill>
            <a:srgbClr val="000000"/>
          </a:solidFill>
          <a:miter lim="800000"/>
          <a:headEnd/>
          <a:tailEnd/>
        </a:ln>
      </xdr:spPr>
      <xdr:txBody>
        <a:bodyPr vertOverflow="clip" wrap="square" lIns="27432" tIns="18288" rIns="27432" bIns="18288" anchor="ctr" upright="1"/>
        <a:lstStyle/>
        <a:p>
          <a:pPr algn="ctr" rtl="0"/>
          <a:r>
            <a:rPr lang="en-US" sz="1400" b="1" i="0">
              <a:effectLst/>
              <a:latin typeface="+mn-lt"/>
              <a:ea typeface="+mn-ea"/>
              <a:cs typeface="+mn-cs"/>
            </a:rPr>
            <a:t>Waste stream 2 to Neutralisation</a:t>
          </a:r>
          <a:r>
            <a:rPr lang="en-US" sz="1400" b="1" i="0" baseline="0">
              <a:effectLst/>
              <a:latin typeface="+mn-lt"/>
              <a:ea typeface="+mn-ea"/>
              <a:cs typeface="+mn-cs"/>
            </a:rPr>
            <a:t> </a:t>
          </a:r>
          <a:r>
            <a:rPr lang="en-US" sz="1400" b="1" i="0" strike="noStrike">
              <a:solidFill>
                <a:srgbClr val="000000"/>
              </a:solidFill>
              <a:latin typeface="Arial"/>
              <a:ea typeface="+mn-ea"/>
              <a:cs typeface="Arial"/>
            </a:rPr>
            <a:t>tank</a:t>
          </a:r>
          <a:endParaRPr lang="nl-NL" sz="1400" b="1" i="0" strike="noStrike">
            <a:solidFill>
              <a:srgbClr val="000000"/>
            </a:solidFill>
            <a:latin typeface="Arial"/>
            <a:ea typeface="+mn-ea"/>
            <a:cs typeface="Arial"/>
          </a:endParaRPr>
        </a:p>
      </xdr:txBody>
    </xdr:sp>
    <xdr:clientData/>
  </xdr:twoCellAnchor>
  <xdr:twoCellAnchor>
    <xdr:from>
      <xdr:col>30</xdr:col>
      <xdr:colOff>476368</xdr:colOff>
      <xdr:row>18</xdr:row>
      <xdr:rowOff>104396</xdr:rowOff>
    </xdr:from>
    <xdr:to>
      <xdr:col>38</xdr:col>
      <xdr:colOff>80128</xdr:colOff>
      <xdr:row>34</xdr:row>
      <xdr:rowOff>58676</xdr:rowOff>
    </xdr:to>
    <xdr:cxnSp macro="">
      <xdr:nvCxnSpPr>
        <xdr:cNvPr id="65" name="Shape 166">
          <a:extLst>
            <a:ext uri="{FF2B5EF4-FFF2-40B4-BE49-F238E27FC236}">
              <a16:creationId xmlns:a16="http://schemas.microsoft.com/office/drawing/2014/main" id="{00000000-0008-0000-0200-000041000000}"/>
            </a:ext>
          </a:extLst>
        </xdr:cNvPr>
        <xdr:cNvCxnSpPr/>
      </xdr:nvCxnSpPr>
      <xdr:spPr>
        <a:xfrm>
          <a:off x="20166448" y="5141216"/>
          <a:ext cx="4419600" cy="4137660"/>
        </a:xfrm>
        <a:prstGeom prst="bentConnector3">
          <a:avLst>
            <a:gd name="adj1" fmla="val 502"/>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38100</xdr:colOff>
      <xdr:row>14</xdr:row>
      <xdr:rowOff>12701</xdr:rowOff>
    </xdr:from>
    <xdr:to>
      <xdr:col>38</xdr:col>
      <xdr:colOff>373380</xdr:colOff>
      <xdr:row>14</xdr:row>
      <xdr:rowOff>25400</xdr:rowOff>
    </xdr:to>
    <xdr:cxnSp macro="">
      <xdr:nvCxnSpPr>
        <xdr:cNvPr id="66" name="Shape 166">
          <a:extLst>
            <a:ext uri="{FF2B5EF4-FFF2-40B4-BE49-F238E27FC236}">
              <a16:creationId xmlns:a16="http://schemas.microsoft.com/office/drawing/2014/main" id="{00000000-0008-0000-0200-000042000000}"/>
            </a:ext>
          </a:extLst>
        </xdr:cNvPr>
        <xdr:cNvCxnSpPr/>
      </xdr:nvCxnSpPr>
      <xdr:spPr>
        <a:xfrm>
          <a:off x="23423880" y="4081781"/>
          <a:ext cx="1455420" cy="12699"/>
        </a:xfrm>
        <a:prstGeom prst="bentConnector3">
          <a:avLst>
            <a:gd name="adj1" fmla="val 0"/>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454025</xdr:colOff>
      <xdr:row>21</xdr:row>
      <xdr:rowOff>256268</xdr:rowOff>
    </xdr:from>
    <xdr:to>
      <xdr:col>27</xdr:col>
      <xdr:colOff>391210</xdr:colOff>
      <xdr:row>23</xdr:row>
      <xdr:rowOff>171768</xdr:rowOff>
    </xdr:to>
    <xdr:sp macro="" textlink="">
      <xdr:nvSpPr>
        <xdr:cNvPr id="67" name="AutoShape 1525">
          <a:extLst>
            <a:ext uri="{FF2B5EF4-FFF2-40B4-BE49-F238E27FC236}">
              <a16:creationId xmlns:a16="http://schemas.microsoft.com/office/drawing/2014/main" id="{00000000-0008-0000-0200-000043000000}"/>
            </a:ext>
          </a:extLst>
        </xdr:cNvPr>
        <xdr:cNvSpPr>
          <a:spLocks noChangeArrowheads="1"/>
        </xdr:cNvSpPr>
      </xdr:nvSpPr>
      <xdr:spPr bwMode="auto">
        <a:xfrm>
          <a:off x="16806545" y="6222728"/>
          <a:ext cx="1293545" cy="509860"/>
        </a:xfrm>
        <a:prstGeom prst="homePlate">
          <a:avLst>
            <a:gd name="adj" fmla="val 72917"/>
          </a:avLst>
        </a:prstGeom>
        <a:solidFill>
          <a:srgbClr val="00B050"/>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sz="1100" b="1" i="0" strike="noStrike">
              <a:solidFill>
                <a:srgbClr val="000000"/>
              </a:solidFill>
              <a:latin typeface="Arial"/>
              <a:cs typeface="Arial"/>
            </a:rPr>
            <a:t>Acid + Antiscalant</a:t>
          </a:r>
        </a:p>
      </xdr:txBody>
    </xdr:sp>
    <xdr:clientData/>
  </xdr:twoCellAnchor>
  <xdr:twoCellAnchor>
    <xdr:from>
      <xdr:col>27</xdr:col>
      <xdr:colOff>391210</xdr:colOff>
      <xdr:row>14</xdr:row>
      <xdr:rowOff>38100</xdr:rowOff>
    </xdr:from>
    <xdr:to>
      <xdr:col>27</xdr:col>
      <xdr:colOff>482600</xdr:colOff>
      <xdr:row>22</xdr:row>
      <xdr:rowOff>214018</xdr:rowOff>
    </xdr:to>
    <xdr:cxnSp macro="">
      <xdr:nvCxnSpPr>
        <xdr:cNvPr id="68" name="Shape 166">
          <a:extLst>
            <a:ext uri="{FF2B5EF4-FFF2-40B4-BE49-F238E27FC236}">
              <a16:creationId xmlns:a16="http://schemas.microsoft.com/office/drawing/2014/main" id="{00000000-0008-0000-0200-000044000000}"/>
            </a:ext>
          </a:extLst>
        </xdr:cNvPr>
        <xdr:cNvCxnSpPr>
          <a:stCxn id="67" idx="3"/>
        </xdr:cNvCxnSpPr>
      </xdr:nvCxnSpPr>
      <xdr:spPr>
        <a:xfrm flipV="1">
          <a:off x="18100090" y="4107180"/>
          <a:ext cx="91390" cy="2370478"/>
        </a:xfrm>
        <a:prstGeom prst="bentConnector2">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450850</xdr:colOff>
      <xdr:row>4</xdr:row>
      <xdr:rowOff>209549</xdr:rowOff>
    </xdr:from>
    <xdr:to>
      <xdr:col>33</xdr:col>
      <xdr:colOff>81100</xdr:colOff>
      <xdr:row>6</xdr:row>
      <xdr:rowOff>183299</xdr:rowOff>
    </xdr:to>
    <xdr:sp macro="" textlink="">
      <xdr:nvSpPr>
        <xdr:cNvPr id="69" name="AutoShape 1525">
          <a:extLst>
            <a:ext uri="{FF2B5EF4-FFF2-40B4-BE49-F238E27FC236}">
              <a16:creationId xmlns:a16="http://schemas.microsoft.com/office/drawing/2014/main" id="{00000000-0008-0000-0200-000045000000}"/>
            </a:ext>
          </a:extLst>
        </xdr:cNvPr>
        <xdr:cNvSpPr>
          <a:spLocks noChangeArrowheads="1"/>
        </xdr:cNvSpPr>
      </xdr:nvSpPr>
      <xdr:spPr bwMode="auto">
        <a:xfrm rot="10800000">
          <a:off x="20140930" y="1893569"/>
          <a:ext cx="1459050" cy="430950"/>
        </a:xfrm>
        <a:prstGeom prst="homePlate">
          <a:avLst>
            <a:gd name="adj" fmla="val 72917"/>
          </a:avLst>
        </a:prstGeom>
        <a:solidFill>
          <a:srgbClr val="00B050"/>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sz="1200" b="1" i="0" strike="noStrike">
              <a:solidFill>
                <a:srgbClr val="000000"/>
              </a:solidFill>
              <a:latin typeface="Arial"/>
              <a:cs typeface="Arial"/>
            </a:rPr>
            <a:t>RO cleaning</a:t>
          </a:r>
        </a:p>
      </xdr:txBody>
    </xdr:sp>
    <xdr:clientData/>
  </xdr:twoCellAnchor>
  <xdr:twoCellAnchor>
    <xdr:from>
      <xdr:col>33</xdr:col>
      <xdr:colOff>93801</xdr:colOff>
      <xdr:row>6</xdr:row>
      <xdr:rowOff>14695</xdr:rowOff>
    </xdr:from>
    <xdr:to>
      <xdr:col>38</xdr:col>
      <xdr:colOff>109041</xdr:colOff>
      <xdr:row>14</xdr:row>
      <xdr:rowOff>4535</xdr:rowOff>
    </xdr:to>
    <xdr:cxnSp macro="">
      <xdr:nvCxnSpPr>
        <xdr:cNvPr id="70" name="Shape 166">
          <a:extLst>
            <a:ext uri="{FF2B5EF4-FFF2-40B4-BE49-F238E27FC236}">
              <a16:creationId xmlns:a16="http://schemas.microsoft.com/office/drawing/2014/main" id="{00000000-0008-0000-0200-000046000000}"/>
            </a:ext>
          </a:extLst>
        </xdr:cNvPr>
        <xdr:cNvCxnSpPr/>
      </xdr:nvCxnSpPr>
      <xdr:spPr>
        <a:xfrm rot="16200000" flipV="1">
          <a:off x="22154971" y="1613625"/>
          <a:ext cx="1917700" cy="3002280"/>
        </a:xfrm>
        <a:prstGeom prst="bentConnector2">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76199</xdr:colOff>
      <xdr:row>11</xdr:row>
      <xdr:rowOff>15871</xdr:rowOff>
    </xdr:from>
    <xdr:to>
      <xdr:col>41</xdr:col>
      <xdr:colOff>88899</xdr:colOff>
      <xdr:row>18</xdr:row>
      <xdr:rowOff>76199</xdr:rowOff>
    </xdr:to>
    <xdr:grpSp>
      <xdr:nvGrpSpPr>
        <xdr:cNvPr id="71" name="Group 70">
          <a:extLst>
            <a:ext uri="{FF2B5EF4-FFF2-40B4-BE49-F238E27FC236}">
              <a16:creationId xmlns:a16="http://schemas.microsoft.com/office/drawing/2014/main" id="{00000000-0008-0000-0200-000047000000}"/>
            </a:ext>
          </a:extLst>
        </xdr:cNvPr>
        <xdr:cNvGrpSpPr/>
      </xdr:nvGrpSpPr>
      <xdr:grpSpPr>
        <a:xfrm>
          <a:off x="24351342" y="3485692"/>
          <a:ext cx="1917700" cy="1815650"/>
          <a:chOff x="41950052" y="11901425"/>
          <a:chExt cx="3447877" cy="2384163"/>
        </a:xfrm>
      </xdr:grpSpPr>
      <xdr:sp macro="" textlink="">
        <xdr:nvSpPr>
          <xdr:cNvPr id="72" name="Can 71">
            <a:extLst>
              <a:ext uri="{FF2B5EF4-FFF2-40B4-BE49-F238E27FC236}">
                <a16:creationId xmlns:a16="http://schemas.microsoft.com/office/drawing/2014/main" id="{00000000-0008-0000-0200-000048000000}"/>
              </a:ext>
            </a:extLst>
          </xdr:cNvPr>
          <xdr:cNvSpPr/>
        </xdr:nvSpPr>
        <xdr:spPr>
          <a:xfrm>
            <a:off x="42664796" y="11901425"/>
            <a:ext cx="1798672" cy="1848923"/>
          </a:xfrm>
          <a:prstGeom prst="can">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AU" sz="1800"/>
          </a:p>
        </xdr:txBody>
      </xdr:sp>
      <xdr:sp macro="" textlink="">
        <xdr:nvSpPr>
          <xdr:cNvPr id="73" name="TextBox 124">
            <a:extLst>
              <a:ext uri="{FF2B5EF4-FFF2-40B4-BE49-F238E27FC236}">
                <a16:creationId xmlns:a16="http://schemas.microsoft.com/office/drawing/2014/main" id="{00000000-0008-0000-0200-000049000000}"/>
              </a:ext>
            </a:extLst>
          </xdr:cNvPr>
          <xdr:cNvSpPr txBox="1"/>
        </xdr:nvSpPr>
        <xdr:spPr>
          <a:xfrm>
            <a:off x="41950052" y="13812643"/>
            <a:ext cx="3447877" cy="472945"/>
          </a:xfrm>
          <a:prstGeom prst="rect">
            <a:avLst/>
          </a:prstGeom>
          <a:no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1800" b="1">
                <a:latin typeface="Arial Narrow" pitchFamily="34" charset="0"/>
              </a:rPr>
              <a:t>Product water Tank</a:t>
            </a:r>
            <a:endParaRPr lang="en-AU" sz="1800" b="1">
              <a:latin typeface="Arial Narrow" pitchFamily="34" charset="0"/>
            </a:endParaRPr>
          </a:p>
        </xdr:txBody>
      </xdr:sp>
    </xdr:grpSp>
    <xdr:clientData/>
  </xdr:twoCellAnchor>
  <xdr:twoCellAnchor>
    <xdr:from>
      <xdr:col>4</xdr:col>
      <xdr:colOff>31750</xdr:colOff>
      <xdr:row>14</xdr:row>
      <xdr:rowOff>111125</xdr:rowOff>
    </xdr:from>
    <xdr:to>
      <xdr:col>4</xdr:col>
      <xdr:colOff>671830</xdr:colOff>
      <xdr:row>14</xdr:row>
      <xdr:rowOff>114300</xdr:rowOff>
    </xdr:to>
    <xdr:cxnSp macro="">
      <xdr:nvCxnSpPr>
        <xdr:cNvPr id="74" name="Shape 166">
          <a:extLst>
            <a:ext uri="{FF2B5EF4-FFF2-40B4-BE49-F238E27FC236}">
              <a16:creationId xmlns:a16="http://schemas.microsoft.com/office/drawing/2014/main" id="{00000000-0008-0000-0200-00004A000000}"/>
            </a:ext>
          </a:extLst>
        </xdr:cNvPr>
        <xdr:cNvCxnSpPr/>
      </xdr:nvCxnSpPr>
      <xdr:spPr>
        <a:xfrm>
          <a:off x="2927350" y="4180205"/>
          <a:ext cx="640080" cy="3175"/>
        </a:xfrm>
        <a:prstGeom prst="bentConnector3">
          <a:avLst>
            <a:gd name="adj1" fmla="val 50000"/>
          </a:avLst>
        </a:prstGeom>
        <a:ln w="254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406400</xdr:colOff>
      <xdr:row>14</xdr:row>
      <xdr:rowOff>12700</xdr:rowOff>
    </xdr:from>
    <xdr:to>
      <xdr:col>28</xdr:col>
      <xdr:colOff>558800</xdr:colOff>
      <xdr:row>14</xdr:row>
      <xdr:rowOff>25400</xdr:rowOff>
    </xdr:to>
    <xdr:cxnSp macro="">
      <xdr:nvCxnSpPr>
        <xdr:cNvPr id="75" name="Shape 166">
          <a:extLst>
            <a:ext uri="{FF2B5EF4-FFF2-40B4-BE49-F238E27FC236}">
              <a16:creationId xmlns:a16="http://schemas.microsoft.com/office/drawing/2014/main" id="{00000000-0008-0000-0200-00004B000000}"/>
            </a:ext>
          </a:extLst>
        </xdr:cNvPr>
        <xdr:cNvCxnSpPr/>
      </xdr:nvCxnSpPr>
      <xdr:spPr>
        <a:xfrm>
          <a:off x="17368520" y="4081780"/>
          <a:ext cx="1676400" cy="12700"/>
        </a:xfrm>
        <a:prstGeom prst="bentConnector3">
          <a:avLst>
            <a:gd name="adj1" fmla="val -859"/>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12706</xdr:colOff>
      <xdr:row>9</xdr:row>
      <xdr:rowOff>190500</xdr:rowOff>
    </xdr:from>
    <xdr:to>
      <xdr:col>35</xdr:col>
      <xdr:colOff>561226</xdr:colOff>
      <xdr:row>18</xdr:row>
      <xdr:rowOff>190673</xdr:rowOff>
    </xdr:to>
    <xdr:grpSp>
      <xdr:nvGrpSpPr>
        <xdr:cNvPr id="76" name="Group 215">
          <a:extLst>
            <a:ext uri="{FF2B5EF4-FFF2-40B4-BE49-F238E27FC236}">
              <a16:creationId xmlns:a16="http://schemas.microsoft.com/office/drawing/2014/main" id="{00000000-0008-0000-0200-00004C000000}"/>
            </a:ext>
          </a:extLst>
        </xdr:cNvPr>
        <xdr:cNvGrpSpPr>
          <a:grpSpLocks noChangeAspect="1"/>
        </xdr:cNvGrpSpPr>
      </xdr:nvGrpSpPr>
      <xdr:grpSpPr bwMode="auto">
        <a:xfrm>
          <a:off x="21947420" y="3102429"/>
          <a:ext cx="1160842" cy="2313387"/>
          <a:chOff x="1447" y="470"/>
          <a:chExt cx="163" cy="417"/>
        </a:xfrm>
      </xdr:grpSpPr>
      <xdr:sp macro="" textlink="">
        <xdr:nvSpPr>
          <xdr:cNvPr id="77" name="Oval 216">
            <a:extLst>
              <a:ext uri="{FF2B5EF4-FFF2-40B4-BE49-F238E27FC236}">
                <a16:creationId xmlns:a16="http://schemas.microsoft.com/office/drawing/2014/main" id="{00000000-0008-0000-0200-00004D000000}"/>
              </a:ext>
            </a:extLst>
          </xdr:cNvPr>
          <xdr:cNvSpPr>
            <a:spLocks noChangeAspect="1" noChangeArrowheads="1"/>
          </xdr:cNvSpPr>
        </xdr:nvSpPr>
        <xdr:spPr bwMode="auto">
          <a:xfrm>
            <a:off x="1447" y="724"/>
            <a:ext cx="163" cy="163"/>
          </a:xfrm>
          <a:prstGeom prst="ellipse">
            <a:avLst/>
          </a:prstGeom>
          <a:solidFill>
            <a:srgbClr val="FFC000"/>
          </a:solidFill>
          <a:ln w="9525">
            <a:solidFill>
              <a:srgbClr val="000000"/>
            </a:solidFill>
            <a:round/>
            <a:headEnd/>
            <a:tailEnd/>
          </a:ln>
        </xdr:spPr>
      </xdr:sp>
      <xdr:sp macro="" textlink="">
        <xdr:nvSpPr>
          <xdr:cNvPr id="78" name="Oval 217">
            <a:extLst>
              <a:ext uri="{FF2B5EF4-FFF2-40B4-BE49-F238E27FC236}">
                <a16:creationId xmlns:a16="http://schemas.microsoft.com/office/drawing/2014/main" id="{00000000-0008-0000-0200-00004E000000}"/>
              </a:ext>
            </a:extLst>
          </xdr:cNvPr>
          <xdr:cNvSpPr>
            <a:spLocks noChangeAspect="1" noChangeArrowheads="1"/>
          </xdr:cNvSpPr>
        </xdr:nvSpPr>
        <xdr:spPr bwMode="auto">
          <a:xfrm>
            <a:off x="1447" y="470"/>
            <a:ext cx="163" cy="163"/>
          </a:xfrm>
          <a:prstGeom prst="ellipse">
            <a:avLst/>
          </a:prstGeom>
          <a:solidFill>
            <a:srgbClr val="FFC000"/>
          </a:solidFill>
          <a:ln w="9525">
            <a:solidFill>
              <a:srgbClr val="000000"/>
            </a:solidFill>
            <a:round/>
            <a:headEnd/>
            <a:tailEnd/>
          </a:ln>
        </xdr:spPr>
      </xdr:sp>
      <xdr:sp macro="" textlink="">
        <xdr:nvSpPr>
          <xdr:cNvPr id="79" name="Rectangle 218">
            <a:extLst>
              <a:ext uri="{FF2B5EF4-FFF2-40B4-BE49-F238E27FC236}">
                <a16:creationId xmlns:a16="http://schemas.microsoft.com/office/drawing/2014/main" id="{00000000-0008-0000-0200-00004F000000}"/>
              </a:ext>
            </a:extLst>
          </xdr:cNvPr>
          <xdr:cNvSpPr>
            <a:spLocks noChangeAspect="1" noChangeArrowheads="1"/>
          </xdr:cNvSpPr>
        </xdr:nvSpPr>
        <xdr:spPr bwMode="auto">
          <a:xfrm>
            <a:off x="1447" y="557"/>
            <a:ext cx="163" cy="261"/>
          </a:xfrm>
          <a:prstGeom prst="rect">
            <a:avLst/>
          </a:prstGeom>
          <a:solidFill>
            <a:srgbClr val="FFC000"/>
          </a:solidFill>
          <a:ln w="9525">
            <a:solidFill>
              <a:srgbClr val="000000"/>
            </a:solidFill>
            <a:miter lim="800000"/>
            <a:headEnd/>
            <a:tailEnd/>
          </a:ln>
        </xdr:spPr>
        <xdr:txBody>
          <a:bodyPr vertOverflow="clip" wrap="square" lIns="27432" tIns="18288" rIns="27432" bIns="0" anchor="t" upright="1"/>
          <a:lstStyle/>
          <a:p>
            <a:pPr algn="ctr" rtl="0">
              <a:defRPr sz="1000"/>
            </a:pPr>
            <a:endParaRPr lang="en-US" sz="1800" b="0" i="0" strike="noStrike">
              <a:solidFill>
                <a:srgbClr val="000000"/>
              </a:solidFill>
              <a:latin typeface="Arial"/>
              <a:cs typeface="Arial"/>
            </a:endParaRPr>
          </a:p>
        </xdr:txBody>
      </xdr:sp>
      <xdr:sp macro="" textlink="">
        <xdr:nvSpPr>
          <xdr:cNvPr id="80" name="Rectangle 219" descr="Wide upward diagonal">
            <a:extLst>
              <a:ext uri="{FF2B5EF4-FFF2-40B4-BE49-F238E27FC236}">
                <a16:creationId xmlns:a16="http://schemas.microsoft.com/office/drawing/2014/main" id="{00000000-0008-0000-0200-000050000000}"/>
              </a:ext>
            </a:extLst>
          </xdr:cNvPr>
          <xdr:cNvSpPr>
            <a:spLocks noChangeAspect="1" noChangeArrowheads="1"/>
          </xdr:cNvSpPr>
        </xdr:nvSpPr>
        <xdr:spPr bwMode="auto">
          <a:xfrm>
            <a:off x="1447" y="615"/>
            <a:ext cx="163" cy="150"/>
          </a:xfrm>
          <a:prstGeom prst="rect">
            <a:avLst/>
          </a:prstGeom>
          <a:pattFill prst="wdUpDiag">
            <a:fgClr>
              <a:srgbClr val="FFC000"/>
            </a:fgClr>
            <a:bgClr>
              <a:srgbClr val="FFFFFF"/>
            </a:bgClr>
          </a:pattFill>
          <a:ln w="9525">
            <a:solidFill>
              <a:srgbClr val="000000"/>
            </a:solidFill>
            <a:miter lim="800000"/>
            <a:headEnd/>
            <a:tailEnd/>
          </a:ln>
        </xdr:spPr>
      </xdr:sp>
      <xdr:sp macro="" textlink="">
        <xdr:nvSpPr>
          <xdr:cNvPr id="81" name="Rectangle 220">
            <a:extLst>
              <a:ext uri="{FF2B5EF4-FFF2-40B4-BE49-F238E27FC236}">
                <a16:creationId xmlns:a16="http://schemas.microsoft.com/office/drawing/2014/main" id="{00000000-0008-0000-0200-000051000000}"/>
              </a:ext>
            </a:extLst>
          </xdr:cNvPr>
          <xdr:cNvSpPr>
            <a:spLocks noChangeAspect="1" noChangeArrowheads="1"/>
          </xdr:cNvSpPr>
        </xdr:nvSpPr>
        <xdr:spPr bwMode="auto">
          <a:xfrm>
            <a:off x="1447" y="765"/>
            <a:ext cx="163" cy="22"/>
          </a:xfrm>
          <a:prstGeom prst="rect">
            <a:avLst/>
          </a:prstGeom>
          <a:solidFill>
            <a:srgbClr val="C0C0C0"/>
          </a:solidFill>
          <a:ln w="9525">
            <a:solidFill>
              <a:srgbClr val="000000"/>
            </a:solidFill>
            <a:miter lim="800000"/>
            <a:headEnd/>
            <a:tailEnd/>
          </a:ln>
        </xdr:spPr>
      </xdr:sp>
    </xdr:grpSp>
    <xdr:clientData/>
  </xdr:twoCellAnchor>
  <xdr:twoCellAnchor>
    <xdr:from>
      <xdr:col>34</xdr:col>
      <xdr:colOff>157256</xdr:colOff>
      <xdr:row>18</xdr:row>
      <xdr:rowOff>260166</xdr:rowOff>
    </xdr:from>
    <xdr:to>
      <xdr:col>35</xdr:col>
      <xdr:colOff>469905</xdr:colOff>
      <xdr:row>20</xdr:row>
      <xdr:rowOff>38101</xdr:rowOff>
    </xdr:to>
    <xdr:sp macro="" textlink="">
      <xdr:nvSpPr>
        <xdr:cNvPr id="82" name="Text Box 1096">
          <a:extLst>
            <a:ext uri="{FF2B5EF4-FFF2-40B4-BE49-F238E27FC236}">
              <a16:creationId xmlns:a16="http://schemas.microsoft.com/office/drawing/2014/main" id="{00000000-0008-0000-0200-000052000000}"/>
            </a:ext>
          </a:extLst>
        </xdr:cNvPr>
        <xdr:cNvSpPr txBox="1">
          <a:spLocks noChangeArrowheads="1"/>
        </xdr:cNvSpPr>
      </xdr:nvSpPr>
      <xdr:spPr bwMode="auto">
        <a:xfrm rot="5400000">
          <a:off x="22511183" y="5071539"/>
          <a:ext cx="471355" cy="922249"/>
        </a:xfrm>
        <a:prstGeom prst="rect">
          <a:avLst/>
        </a:prstGeom>
        <a:noFill/>
        <a:ln w="9525">
          <a:noFill/>
          <a:miter lim="800000"/>
          <a:headEnd/>
          <a:tailEnd/>
        </a:ln>
      </xdr:spPr>
      <xdr:txBody>
        <a:bodyPr wrap="square" lIns="18288" tIns="18288" rIns="18288" bIns="0" anchor="t" upright="1">
          <a:noAutofit/>
        </a:bodyPr>
        <a:lstStyle/>
        <a:p>
          <a:pPr algn="ctr" rtl="0">
            <a:defRPr sz="1000"/>
          </a:pPr>
          <a:r>
            <a:rPr lang="en-US" sz="1800" b="1" i="0" strike="noStrike">
              <a:solidFill>
                <a:srgbClr val="000000"/>
              </a:solidFill>
              <a:latin typeface="Arial Narrow" pitchFamily="34" charset="0"/>
            </a:rPr>
            <a:t>IX </a:t>
          </a:r>
        </a:p>
      </xdr:txBody>
    </xdr:sp>
    <xdr:clientData/>
  </xdr:twoCellAnchor>
  <xdr:twoCellAnchor>
    <xdr:from>
      <xdr:col>35</xdr:col>
      <xdr:colOff>533403</xdr:colOff>
      <xdr:row>17</xdr:row>
      <xdr:rowOff>236223</xdr:rowOff>
    </xdr:from>
    <xdr:to>
      <xdr:col>35</xdr:col>
      <xdr:colOff>624843</xdr:colOff>
      <xdr:row>34</xdr:row>
      <xdr:rowOff>25403</xdr:rowOff>
    </xdr:to>
    <xdr:cxnSp macro="">
      <xdr:nvCxnSpPr>
        <xdr:cNvPr id="83" name="Shape 166">
          <a:extLst>
            <a:ext uri="{FF2B5EF4-FFF2-40B4-BE49-F238E27FC236}">
              <a16:creationId xmlns:a16="http://schemas.microsoft.com/office/drawing/2014/main" id="{00000000-0008-0000-0200-000053000000}"/>
            </a:ext>
          </a:extLst>
        </xdr:cNvPr>
        <xdr:cNvCxnSpPr/>
      </xdr:nvCxnSpPr>
      <xdr:spPr>
        <a:xfrm rot="16200000" flipH="1">
          <a:off x="21189953" y="7072633"/>
          <a:ext cx="4254500" cy="91440"/>
        </a:xfrm>
        <a:prstGeom prst="bentConnector3">
          <a:avLst>
            <a:gd name="adj1" fmla="val 237"/>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596900</xdr:colOff>
      <xdr:row>5</xdr:row>
      <xdr:rowOff>201565</xdr:rowOff>
    </xdr:from>
    <xdr:to>
      <xdr:col>30</xdr:col>
      <xdr:colOff>444500</xdr:colOff>
      <xdr:row>9</xdr:row>
      <xdr:rowOff>18685</xdr:rowOff>
    </xdr:to>
    <xdr:cxnSp macro="">
      <xdr:nvCxnSpPr>
        <xdr:cNvPr id="84" name="Shape 166">
          <a:extLst>
            <a:ext uri="{FF2B5EF4-FFF2-40B4-BE49-F238E27FC236}">
              <a16:creationId xmlns:a16="http://schemas.microsoft.com/office/drawing/2014/main" id="{00000000-0008-0000-0200-000054000000}"/>
            </a:ext>
          </a:extLst>
        </xdr:cNvPr>
        <xdr:cNvCxnSpPr/>
      </xdr:nvCxnSpPr>
      <xdr:spPr>
        <a:xfrm rot="10800000" flipV="1">
          <a:off x="19677380" y="2114185"/>
          <a:ext cx="457200" cy="731520"/>
        </a:xfrm>
        <a:prstGeom prst="bentConnector2">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xdr:col>
      <xdr:colOff>660400</xdr:colOff>
      <xdr:row>11</xdr:row>
      <xdr:rowOff>139700</xdr:rowOff>
    </xdr:from>
    <xdr:to>
      <xdr:col>6</xdr:col>
      <xdr:colOff>127000</xdr:colOff>
      <xdr:row>17</xdr:row>
      <xdr:rowOff>139700</xdr:rowOff>
    </xdr:to>
    <xdr:pic>
      <xdr:nvPicPr>
        <xdr:cNvPr id="85" name="Picture 84">
          <a:extLst>
            <a:ext uri="{FF2B5EF4-FFF2-40B4-BE49-F238E27FC236}">
              <a16:creationId xmlns:a16="http://schemas.microsoft.com/office/drawing/2014/main" id="{00000000-0008-0000-0200-000055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8634" t="36490" r="2078" b="27055"/>
        <a:stretch/>
      </xdr:blipFill>
      <xdr:spPr bwMode="auto">
        <a:xfrm>
          <a:off x="3556000" y="3522980"/>
          <a:ext cx="1013460" cy="1371600"/>
        </a:xfrm>
        <a:prstGeom prst="rect">
          <a:avLst/>
        </a:prstGeom>
        <a:noFill/>
        <a:ln>
          <a:noFill/>
        </a:ln>
        <a:extLst>
          <a:ext uri="{53640926-AAD7-44D8-BBD7-CCE9431645EC}">
            <a14:shadowObscured xmlns:a14="http://schemas.microsoft.com/office/drawing/2010/main"/>
          </a:ext>
        </a:extLst>
      </xdr:spPr>
    </xdr:pic>
    <xdr:clientData/>
  </xdr:twoCellAnchor>
  <xdr:twoCellAnchor>
    <xdr:from>
      <xdr:col>4</xdr:col>
      <xdr:colOff>508000</xdr:colOff>
      <xdr:row>9</xdr:row>
      <xdr:rowOff>139708</xdr:rowOff>
    </xdr:from>
    <xdr:to>
      <xdr:col>7</xdr:col>
      <xdr:colOff>177800</xdr:colOff>
      <xdr:row>11</xdr:row>
      <xdr:rowOff>101609</xdr:rowOff>
    </xdr:to>
    <xdr:sp macro="" textlink="">
      <xdr:nvSpPr>
        <xdr:cNvPr id="86" name="Text Box 1096">
          <a:extLst>
            <a:ext uri="{FF2B5EF4-FFF2-40B4-BE49-F238E27FC236}">
              <a16:creationId xmlns:a16="http://schemas.microsoft.com/office/drawing/2014/main" id="{00000000-0008-0000-0200-000056000000}"/>
            </a:ext>
          </a:extLst>
        </xdr:cNvPr>
        <xdr:cNvSpPr txBox="1">
          <a:spLocks noChangeArrowheads="1"/>
        </xdr:cNvSpPr>
      </xdr:nvSpPr>
      <xdr:spPr bwMode="auto">
        <a:xfrm rot="5400000">
          <a:off x="4084319" y="2286009"/>
          <a:ext cx="518161" cy="1879600"/>
        </a:xfrm>
        <a:prstGeom prst="rect">
          <a:avLst/>
        </a:prstGeom>
        <a:noFill/>
        <a:ln w="9525">
          <a:noFill/>
          <a:miter lim="800000"/>
          <a:headEnd/>
          <a:tailEnd/>
        </a:ln>
      </xdr:spPr>
      <xdr:txBody>
        <a:bodyPr wrap="square" lIns="18288" tIns="18288" rIns="18288" bIns="0" anchor="t" upright="1">
          <a:noAutofit/>
        </a:bodyPr>
        <a:lstStyle/>
        <a:p>
          <a:pPr algn="ctr" rtl="0">
            <a:defRPr sz="1000"/>
          </a:pPr>
          <a:r>
            <a:rPr lang="en-US" sz="1800" b="1" i="0" strike="noStrike" baseline="0">
              <a:solidFill>
                <a:srgbClr val="000000"/>
              </a:solidFill>
              <a:latin typeface="Arial Narrow" pitchFamily="34" charset="0"/>
            </a:rPr>
            <a:t>Pre-filter</a:t>
          </a:r>
          <a:endParaRPr lang="en-US" sz="1800" b="1" i="0" strike="noStrike">
            <a:solidFill>
              <a:srgbClr val="000000"/>
            </a:solidFill>
            <a:latin typeface="Arial Narrow" pitchFamily="34" charset="0"/>
          </a:endParaRPr>
        </a:p>
      </xdr:txBody>
    </xdr:sp>
    <xdr:clientData/>
  </xdr:twoCellAnchor>
  <xdr:twoCellAnchor editAs="oneCell">
    <xdr:from>
      <xdr:col>8</xdr:col>
      <xdr:colOff>63500</xdr:colOff>
      <xdr:row>11</xdr:row>
      <xdr:rowOff>38100</xdr:rowOff>
    </xdr:from>
    <xdr:to>
      <xdr:col>11</xdr:col>
      <xdr:colOff>506260</xdr:colOff>
      <xdr:row>17</xdr:row>
      <xdr:rowOff>12700</xdr:rowOff>
    </xdr:to>
    <xdr:pic>
      <xdr:nvPicPr>
        <xdr:cNvPr id="87" name="Picture 86" descr="Image result for actiflo&quot;">
          <a:extLst>
            <a:ext uri="{FF2B5EF4-FFF2-40B4-BE49-F238E27FC236}">
              <a16:creationId xmlns:a16="http://schemas.microsoft.com/office/drawing/2014/main" id="{00000000-0008-0000-0200-000057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5882"/>
        <a:stretch/>
      </xdr:blipFill>
      <xdr:spPr bwMode="auto">
        <a:xfrm>
          <a:off x="5877560" y="3421380"/>
          <a:ext cx="2322360" cy="1346200"/>
        </a:xfrm>
        <a:prstGeom prst="rect">
          <a:avLst/>
        </a:prstGeom>
        <a:noFill/>
        <a:effectLst>
          <a:glow rad="50800">
            <a:schemeClr val="tx1"/>
          </a:glow>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469900</xdr:colOff>
      <xdr:row>9</xdr:row>
      <xdr:rowOff>139700</xdr:rowOff>
    </xdr:from>
    <xdr:to>
      <xdr:col>16</xdr:col>
      <xdr:colOff>101600</xdr:colOff>
      <xdr:row>18</xdr:row>
      <xdr:rowOff>63500</xdr:rowOff>
    </xdr:to>
    <xdr:pic>
      <xdr:nvPicPr>
        <xdr:cNvPr id="88" name="Picture 87" descr="Two-stage Moving Bed Biofilm Reactor">
          <a:extLst>
            <a:ext uri="{FF2B5EF4-FFF2-40B4-BE49-F238E27FC236}">
              <a16:creationId xmlns:a16="http://schemas.microsoft.com/office/drawing/2014/main" id="{00000000-0008-0000-0200-000058000000}"/>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32687" t="21634" r="53641" b="41707"/>
        <a:stretch/>
      </xdr:blipFill>
      <xdr:spPr bwMode="auto">
        <a:xfrm>
          <a:off x="9392920" y="2966720"/>
          <a:ext cx="1658620" cy="213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12700</xdr:colOff>
      <xdr:row>14</xdr:row>
      <xdr:rowOff>56318</xdr:rowOff>
    </xdr:from>
    <xdr:to>
      <xdr:col>13</xdr:col>
      <xdr:colOff>436880</xdr:colOff>
      <xdr:row>14</xdr:row>
      <xdr:rowOff>63500</xdr:rowOff>
    </xdr:to>
    <xdr:cxnSp macro="">
      <xdr:nvCxnSpPr>
        <xdr:cNvPr id="89" name="Shape 166">
          <a:extLst>
            <a:ext uri="{FF2B5EF4-FFF2-40B4-BE49-F238E27FC236}">
              <a16:creationId xmlns:a16="http://schemas.microsoft.com/office/drawing/2014/main" id="{00000000-0008-0000-0200-000059000000}"/>
            </a:ext>
          </a:extLst>
        </xdr:cNvPr>
        <xdr:cNvCxnSpPr/>
      </xdr:nvCxnSpPr>
      <xdr:spPr>
        <a:xfrm flipV="1">
          <a:off x="8265160" y="4125398"/>
          <a:ext cx="1094740" cy="7182"/>
        </a:xfrm>
        <a:prstGeom prst="bentConnector3">
          <a:avLst>
            <a:gd name="adj1" fmla="val -3956"/>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266700</xdr:colOff>
      <xdr:row>14</xdr:row>
      <xdr:rowOff>0</xdr:rowOff>
    </xdr:from>
    <xdr:to>
      <xdr:col>17</xdr:col>
      <xdr:colOff>571500</xdr:colOff>
      <xdr:row>14</xdr:row>
      <xdr:rowOff>7182</xdr:rowOff>
    </xdr:to>
    <xdr:cxnSp macro="">
      <xdr:nvCxnSpPr>
        <xdr:cNvPr id="90" name="Shape 166">
          <a:extLst>
            <a:ext uri="{FF2B5EF4-FFF2-40B4-BE49-F238E27FC236}">
              <a16:creationId xmlns:a16="http://schemas.microsoft.com/office/drawing/2014/main" id="{00000000-0008-0000-0200-00005A000000}"/>
            </a:ext>
          </a:extLst>
        </xdr:cNvPr>
        <xdr:cNvCxnSpPr/>
      </xdr:nvCxnSpPr>
      <xdr:spPr>
        <a:xfrm flipV="1">
          <a:off x="11216640" y="4069080"/>
          <a:ext cx="1051560" cy="7182"/>
        </a:xfrm>
        <a:prstGeom prst="bentConnector3">
          <a:avLst>
            <a:gd name="adj1" fmla="val -3956"/>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18</xdr:col>
      <xdr:colOff>5080</xdr:colOff>
      <xdr:row>10</xdr:row>
      <xdr:rowOff>208280</xdr:rowOff>
    </xdr:from>
    <xdr:to>
      <xdr:col>21</xdr:col>
      <xdr:colOff>557546</xdr:colOff>
      <xdr:row>16</xdr:row>
      <xdr:rowOff>190500</xdr:rowOff>
    </xdr:to>
    <xdr:pic>
      <xdr:nvPicPr>
        <xdr:cNvPr id="91" name="Picture 90" descr="Image result for actiflo&quot;">
          <a:extLst>
            <a:ext uri="{FF2B5EF4-FFF2-40B4-BE49-F238E27FC236}">
              <a16:creationId xmlns:a16="http://schemas.microsoft.com/office/drawing/2014/main" id="{00000000-0008-0000-0200-00005B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5882"/>
        <a:stretch/>
      </xdr:blipFill>
      <xdr:spPr bwMode="auto">
        <a:xfrm>
          <a:off x="12311380" y="3302000"/>
          <a:ext cx="2381266" cy="1414780"/>
        </a:xfrm>
        <a:prstGeom prst="rect">
          <a:avLst/>
        </a:prstGeom>
        <a:noFill/>
        <a:effectLst>
          <a:glow rad="50800">
            <a:schemeClr val="tx1"/>
          </a:glow>
        </a:effectLst>
        <a:extLst>
          <a:ext uri="{909E8E84-426E-40DD-AFC4-6F175D3DCCD1}">
            <a14:hiddenFill xmlns:a14="http://schemas.microsoft.com/office/drawing/2010/main">
              <a:solidFill>
                <a:srgbClr val="FFFFFF"/>
              </a:solidFill>
            </a14:hiddenFill>
          </a:ext>
        </a:extLst>
      </xdr:spPr>
    </xdr:pic>
    <xdr:clientData/>
  </xdr:twoCellAnchor>
  <xdr:twoCellAnchor>
    <xdr:from>
      <xdr:col>22</xdr:col>
      <xdr:colOff>43180</xdr:colOff>
      <xdr:row>14</xdr:row>
      <xdr:rowOff>15240</xdr:rowOff>
    </xdr:from>
    <xdr:to>
      <xdr:col>24</xdr:col>
      <xdr:colOff>58420</xdr:colOff>
      <xdr:row>14</xdr:row>
      <xdr:rowOff>22422</xdr:rowOff>
    </xdr:to>
    <xdr:cxnSp macro="">
      <xdr:nvCxnSpPr>
        <xdr:cNvPr id="92" name="Shape 166">
          <a:extLst>
            <a:ext uri="{FF2B5EF4-FFF2-40B4-BE49-F238E27FC236}">
              <a16:creationId xmlns:a16="http://schemas.microsoft.com/office/drawing/2014/main" id="{00000000-0008-0000-0200-00005C000000}"/>
            </a:ext>
          </a:extLst>
        </xdr:cNvPr>
        <xdr:cNvCxnSpPr/>
      </xdr:nvCxnSpPr>
      <xdr:spPr>
        <a:xfrm flipV="1">
          <a:off x="14787880" y="4084320"/>
          <a:ext cx="1013460" cy="7182"/>
        </a:xfrm>
        <a:prstGeom prst="bentConnector3">
          <a:avLst>
            <a:gd name="adj1" fmla="val -3956"/>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444500</xdr:colOff>
      <xdr:row>14</xdr:row>
      <xdr:rowOff>12700</xdr:rowOff>
    </xdr:from>
    <xdr:to>
      <xdr:col>33</xdr:col>
      <xdr:colOff>596900</xdr:colOff>
      <xdr:row>14</xdr:row>
      <xdr:rowOff>25400</xdr:rowOff>
    </xdr:to>
    <xdr:cxnSp macro="">
      <xdr:nvCxnSpPr>
        <xdr:cNvPr id="93" name="Shape 166">
          <a:extLst>
            <a:ext uri="{FF2B5EF4-FFF2-40B4-BE49-F238E27FC236}">
              <a16:creationId xmlns:a16="http://schemas.microsoft.com/office/drawing/2014/main" id="{00000000-0008-0000-0200-00005D000000}"/>
            </a:ext>
          </a:extLst>
        </xdr:cNvPr>
        <xdr:cNvCxnSpPr/>
      </xdr:nvCxnSpPr>
      <xdr:spPr>
        <a:xfrm>
          <a:off x="20744180" y="4081780"/>
          <a:ext cx="1371600" cy="12700"/>
        </a:xfrm>
        <a:prstGeom prst="bentConnector3">
          <a:avLst>
            <a:gd name="adj1" fmla="val -859"/>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431800</xdr:colOff>
      <xdr:row>18</xdr:row>
      <xdr:rowOff>139698</xdr:rowOff>
    </xdr:from>
    <xdr:to>
      <xdr:col>14</xdr:col>
      <xdr:colOff>431801</xdr:colOff>
      <xdr:row>28</xdr:row>
      <xdr:rowOff>63504</xdr:rowOff>
    </xdr:to>
    <xdr:cxnSp macro="">
      <xdr:nvCxnSpPr>
        <xdr:cNvPr id="94" name="Shape 166">
          <a:extLst>
            <a:ext uri="{FF2B5EF4-FFF2-40B4-BE49-F238E27FC236}">
              <a16:creationId xmlns:a16="http://schemas.microsoft.com/office/drawing/2014/main" id="{00000000-0008-0000-0200-00005E000000}"/>
            </a:ext>
          </a:extLst>
        </xdr:cNvPr>
        <xdr:cNvCxnSpPr/>
      </xdr:nvCxnSpPr>
      <xdr:spPr>
        <a:xfrm rot="5400000">
          <a:off x="8649968" y="6544310"/>
          <a:ext cx="2735586" cy="1"/>
        </a:xfrm>
        <a:prstGeom prst="bentConnector3">
          <a:avLst>
            <a:gd name="adj1" fmla="val 50000"/>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495300</xdr:colOff>
      <xdr:row>8</xdr:row>
      <xdr:rowOff>190510</xdr:rowOff>
    </xdr:from>
    <xdr:to>
      <xdr:col>11</xdr:col>
      <xdr:colOff>165100</xdr:colOff>
      <xdr:row>10</xdr:row>
      <xdr:rowOff>152411</xdr:rowOff>
    </xdr:to>
    <xdr:sp macro="" textlink="">
      <xdr:nvSpPr>
        <xdr:cNvPr id="95" name="Text Box 1096">
          <a:extLst>
            <a:ext uri="{FF2B5EF4-FFF2-40B4-BE49-F238E27FC236}">
              <a16:creationId xmlns:a16="http://schemas.microsoft.com/office/drawing/2014/main" id="{00000000-0008-0000-0200-00005F000000}"/>
            </a:ext>
          </a:extLst>
        </xdr:cNvPr>
        <xdr:cNvSpPr txBox="1">
          <a:spLocks noChangeArrowheads="1"/>
        </xdr:cNvSpPr>
      </xdr:nvSpPr>
      <xdr:spPr bwMode="auto">
        <a:xfrm rot="5400000">
          <a:off x="6830059" y="2268231"/>
          <a:ext cx="457201" cy="1498600"/>
        </a:xfrm>
        <a:prstGeom prst="rect">
          <a:avLst/>
        </a:prstGeom>
        <a:noFill/>
        <a:ln w="9525">
          <a:noFill/>
          <a:miter lim="800000"/>
          <a:headEnd/>
          <a:tailEnd/>
        </a:ln>
      </xdr:spPr>
      <xdr:txBody>
        <a:bodyPr wrap="square" lIns="18288" tIns="18288" rIns="18288" bIns="0" anchor="t" upright="1">
          <a:noAutofit/>
        </a:bodyPr>
        <a:lstStyle/>
        <a:p>
          <a:pPr algn="ctr" rtl="0">
            <a:defRPr sz="1000"/>
          </a:pPr>
          <a:r>
            <a:rPr lang="en-US" sz="1800" b="1" i="0" strike="noStrike" baseline="0">
              <a:solidFill>
                <a:srgbClr val="000000"/>
              </a:solidFill>
              <a:latin typeface="Arial Narrow" pitchFamily="34" charset="0"/>
            </a:rPr>
            <a:t>Actiflo 1</a:t>
          </a:r>
          <a:endParaRPr lang="en-US" sz="1800" b="1" i="0" strike="noStrike">
            <a:solidFill>
              <a:srgbClr val="000000"/>
            </a:solidFill>
            <a:latin typeface="Arial Narrow" pitchFamily="34" charset="0"/>
          </a:endParaRPr>
        </a:p>
      </xdr:txBody>
    </xdr:sp>
    <xdr:clientData/>
  </xdr:twoCellAnchor>
  <xdr:twoCellAnchor>
    <xdr:from>
      <xdr:col>13</xdr:col>
      <xdr:colOff>457202</xdr:colOff>
      <xdr:row>7</xdr:row>
      <xdr:rowOff>152411</xdr:rowOff>
    </xdr:from>
    <xdr:to>
      <xdr:col>16</xdr:col>
      <xdr:colOff>127002</xdr:colOff>
      <xdr:row>9</xdr:row>
      <xdr:rowOff>152412</xdr:rowOff>
    </xdr:to>
    <xdr:sp macro="" textlink="">
      <xdr:nvSpPr>
        <xdr:cNvPr id="96" name="Text Box 1096">
          <a:extLst>
            <a:ext uri="{FF2B5EF4-FFF2-40B4-BE49-F238E27FC236}">
              <a16:creationId xmlns:a16="http://schemas.microsoft.com/office/drawing/2014/main" id="{00000000-0008-0000-0200-000060000000}"/>
            </a:ext>
          </a:extLst>
        </xdr:cNvPr>
        <xdr:cNvSpPr txBox="1">
          <a:spLocks noChangeArrowheads="1"/>
        </xdr:cNvSpPr>
      </xdr:nvSpPr>
      <xdr:spPr bwMode="auto">
        <a:xfrm rot="5400000">
          <a:off x="9999981" y="1902472"/>
          <a:ext cx="457201" cy="1696720"/>
        </a:xfrm>
        <a:prstGeom prst="rect">
          <a:avLst/>
        </a:prstGeom>
        <a:noFill/>
        <a:ln w="9525">
          <a:noFill/>
          <a:miter lim="800000"/>
          <a:headEnd/>
          <a:tailEnd/>
        </a:ln>
      </xdr:spPr>
      <xdr:txBody>
        <a:bodyPr wrap="square" lIns="18288" tIns="18288" rIns="18288" bIns="0" anchor="t" upright="1">
          <a:noAutofit/>
        </a:bodyPr>
        <a:lstStyle/>
        <a:p>
          <a:pPr algn="ctr" rtl="0">
            <a:defRPr sz="1000"/>
          </a:pPr>
          <a:r>
            <a:rPr lang="en-US" sz="1800" b="1" i="0" strike="noStrike" baseline="0">
              <a:solidFill>
                <a:srgbClr val="000000"/>
              </a:solidFill>
              <a:latin typeface="Arial Narrow" pitchFamily="34" charset="0"/>
            </a:rPr>
            <a:t>MBBR</a:t>
          </a:r>
          <a:endParaRPr lang="en-US" sz="1800" b="1" i="0" strike="noStrike">
            <a:solidFill>
              <a:srgbClr val="000000"/>
            </a:solidFill>
            <a:latin typeface="Arial Narrow" pitchFamily="34" charset="0"/>
          </a:endParaRPr>
        </a:p>
      </xdr:txBody>
    </xdr:sp>
    <xdr:clientData/>
  </xdr:twoCellAnchor>
  <xdr:twoCellAnchor>
    <xdr:from>
      <xdr:col>18</xdr:col>
      <xdr:colOff>508002</xdr:colOff>
      <xdr:row>9</xdr:row>
      <xdr:rowOff>10</xdr:rowOff>
    </xdr:from>
    <xdr:to>
      <xdr:col>21</xdr:col>
      <xdr:colOff>177802</xdr:colOff>
      <xdr:row>10</xdr:row>
      <xdr:rowOff>190511</xdr:rowOff>
    </xdr:to>
    <xdr:sp macro="" textlink="">
      <xdr:nvSpPr>
        <xdr:cNvPr id="97" name="Text Box 1096">
          <a:extLst>
            <a:ext uri="{FF2B5EF4-FFF2-40B4-BE49-F238E27FC236}">
              <a16:creationId xmlns:a16="http://schemas.microsoft.com/office/drawing/2014/main" id="{00000000-0008-0000-0200-000061000000}"/>
            </a:ext>
          </a:extLst>
        </xdr:cNvPr>
        <xdr:cNvSpPr txBox="1">
          <a:spLocks noChangeArrowheads="1"/>
        </xdr:cNvSpPr>
      </xdr:nvSpPr>
      <xdr:spPr bwMode="auto">
        <a:xfrm rot="5400000">
          <a:off x="13335001" y="2306331"/>
          <a:ext cx="457201" cy="1498600"/>
        </a:xfrm>
        <a:prstGeom prst="rect">
          <a:avLst/>
        </a:prstGeom>
        <a:noFill/>
        <a:ln w="9525">
          <a:noFill/>
          <a:miter lim="800000"/>
          <a:headEnd/>
          <a:tailEnd/>
        </a:ln>
      </xdr:spPr>
      <xdr:txBody>
        <a:bodyPr wrap="square" lIns="18288" tIns="18288" rIns="18288" bIns="0" anchor="t" upright="1">
          <a:noAutofit/>
        </a:bodyPr>
        <a:lstStyle/>
        <a:p>
          <a:pPr algn="ctr" rtl="0">
            <a:defRPr sz="1000"/>
          </a:pPr>
          <a:r>
            <a:rPr lang="en-US" sz="1800" b="1" i="0" strike="noStrike" baseline="0">
              <a:solidFill>
                <a:srgbClr val="000000"/>
              </a:solidFill>
              <a:latin typeface="Arial Narrow" pitchFamily="34" charset="0"/>
            </a:rPr>
            <a:t>Actiflo 2</a:t>
          </a:r>
          <a:endParaRPr lang="en-US" sz="1800" b="1" i="0" strike="noStrike">
            <a:solidFill>
              <a:srgbClr val="000000"/>
            </a:solidFill>
            <a:latin typeface="Arial Narrow" pitchFamily="34" charset="0"/>
          </a:endParaRPr>
        </a:p>
      </xdr:txBody>
    </xdr:sp>
    <xdr:clientData/>
  </xdr:twoCellAnchor>
  <xdr:twoCellAnchor>
    <xdr:from>
      <xdr:col>5</xdr:col>
      <xdr:colOff>720726</xdr:colOff>
      <xdr:row>17</xdr:row>
      <xdr:rowOff>113256</xdr:rowOff>
    </xdr:from>
    <xdr:to>
      <xdr:col>14</xdr:col>
      <xdr:colOff>131446</xdr:colOff>
      <xdr:row>30</xdr:row>
      <xdr:rowOff>95476</xdr:rowOff>
    </xdr:to>
    <xdr:cxnSp macro="">
      <xdr:nvCxnSpPr>
        <xdr:cNvPr id="98" name="Shape 166">
          <a:extLst>
            <a:ext uri="{FF2B5EF4-FFF2-40B4-BE49-F238E27FC236}">
              <a16:creationId xmlns:a16="http://schemas.microsoft.com/office/drawing/2014/main" id="{00000000-0008-0000-0200-000062000000}"/>
            </a:ext>
          </a:extLst>
        </xdr:cNvPr>
        <xdr:cNvCxnSpPr/>
      </xdr:nvCxnSpPr>
      <xdr:spPr>
        <a:xfrm rot="16200000" flipH="1">
          <a:off x="5311776" y="3980406"/>
          <a:ext cx="3512820" cy="5303520"/>
        </a:xfrm>
        <a:prstGeom prst="bentConnector2">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50800</xdr:colOff>
      <xdr:row>17</xdr:row>
      <xdr:rowOff>50799</xdr:rowOff>
    </xdr:from>
    <xdr:to>
      <xdr:col>18</xdr:col>
      <xdr:colOff>50801</xdr:colOff>
      <xdr:row>28</xdr:row>
      <xdr:rowOff>33019</xdr:rowOff>
    </xdr:to>
    <xdr:cxnSp macro="">
      <xdr:nvCxnSpPr>
        <xdr:cNvPr id="99" name="Shape 166">
          <a:extLst>
            <a:ext uri="{FF2B5EF4-FFF2-40B4-BE49-F238E27FC236}">
              <a16:creationId xmlns:a16="http://schemas.microsoft.com/office/drawing/2014/main" id="{00000000-0008-0000-0200-000063000000}"/>
            </a:ext>
          </a:extLst>
        </xdr:cNvPr>
        <xdr:cNvCxnSpPr/>
      </xdr:nvCxnSpPr>
      <xdr:spPr>
        <a:xfrm rot="5400000">
          <a:off x="10819131" y="6343648"/>
          <a:ext cx="3075940" cy="1"/>
        </a:xfrm>
        <a:prstGeom prst="bentConnector3">
          <a:avLst>
            <a:gd name="adj1" fmla="val 50000"/>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419100</xdr:colOff>
      <xdr:row>7</xdr:row>
      <xdr:rowOff>190500</xdr:rowOff>
    </xdr:from>
    <xdr:to>
      <xdr:col>13</xdr:col>
      <xdr:colOff>190500</xdr:colOff>
      <xdr:row>19</xdr:row>
      <xdr:rowOff>330200</xdr:rowOff>
    </xdr:to>
    <xdr:sp macro="" textlink="">
      <xdr:nvSpPr>
        <xdr:cNvPr id="100" name="Multiply 99">
          <a:extLst>
            <a:ext uri="{FF2B5EF4-FFF2-40B4-BE49-F238E27FC236}">
              <a16:creationId xmlns:a16="http://schemas.microsoft.com/office/drawing/2014/main" id="{00000000-0008-0000-0200-000064000000}"/>
            </a:ext>
          </a:extLst>
        </xdr:cNvPr>
        <xdr:cNvSpPr/>
      </xdr:nvSpPr>
      <xdr:spPr>
        <a:xfrm>
          <a:off x="4864100" y="2565400"/>
          <a:ext cx="4254500" cy="3098800"/>
        </a:xfrm>
        <a:prstGeom prst="mathMultiply">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16</xdr:col>
      <xdr:colOff>399142</xdr:colOff>
      <xdr:row>7</xdr:row>
      <xdr:rowOff>18140</xdr:rowOff>
    </xdr:from>
    <xdr:to>
      <xdr:col>23</xdr:col>
      <xdr:colOff>335642</xdr:colOff>
      <xdr:row>19</xdr:row>
      <xdr:rowOff>157840</xdr:rowOff>
    </xdr:to>
    <xdr:sp macro="" textlink="">
      <xdr:nvSpPr>
        <xdr:cNvPr id="101" name="Multiply 100">
          <a:extLst>
            <a:ext uri="{FF2B5EF4-FFF2-40B4-BE49-F238E27FC236}">
              <a16:creationId xmlns:a16="http://schemas.microsoft.com/office/drawing/2014/main" id="{00000000-0008-0000-0200-000065000000}"/>
            </a:ext>
          </a:extLst>
        </xdr:cNvPr>
        <xdr:cNvSpPr/>
      </xdr:nvSpPr>
      <xdr:spPr>
        <a:xfrm>
          <a:off x="11404599" y="2391226"/>
          <a:ext cx="4258129" cy="3111500"/>
        </a:xfrm>
        <a:prstGeom prst="mathMultiply">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215900</xdr:colOff>
      <xdr:row>13</xdr:row>
      <xdr:rowOff>51934</xdr:rowOff>
    </xdr:from>
    <xdr:to>
      <xdr:col>4</xdr:col>
      <xdr:colOff>19651</xdr:colOff>
      <xdr:row>15</xdr:row>
      <xdr:rowOff>165100</xdr:rowOff>
    </xdr:to>
    <xdr:sp macro="" textlink="">
      <xdr:nvSpPr>
        <xdr:cNvPr id="2" name="AutoShape 1523">
          <a:extLst>
            <a:ext uri="{FF2B5EF4-FFF2-40B4-BE49-F238E27FC236}">
              <a16:creationId xmlns:a16="http://schemas.microsoft.com/office/drawing/2014/main" id="{00000000-0008-0000-0300-000002000000}"/>
            </a:ext>
          </a:extLst>
        </xdr:cNvPr>
        <xdr:cNvSpPr>
          <a:spLocks noChangeArrowheads="1"/>
        </xdr:cNvSpPr>
      </xdr:nvSpPr>
      <xdr:spPr bwMode="auto">
        <a:xfrm>
          <a:off x="825500" y="3892414"/>
          <a:ext cx="2089751" cy="570366"/>
        </a:xfrm>
        <a:prstGeom prst="homePlate">
          <a:avLst>
            <a:gd name="adj" fmla="val 72917"/>
          </a:avLst>
        </a:prstGeom>
        <a:solidFill>
          <a:schemeClr val="accent2">
            <a:lumMod val="60000"/>
            <a:lumOff val="4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sz="1200" b="1" i="0" strike="noStrike">
              <a:solidFill>
                <a:srgbClr val="000000"/>
              </a:solidFill>
              <a:latin typeface="Arial"/>
              <a:cs typeface="Arial"/>
            </a:rPr>
            <a:t>Industrial wastewater</a:t>
          </a:r>
        </a:p>
      </xdr:txBody>
    </xdr:sp>
    <xdr:clientData/>
  </xdr:twoCellAnchor>
  <xdr:twoCellAnchor>
    <xdr:from>
      <xdr:col>14</xdr:col>
      <xdr:colOff>108396</xdr:colOff>
      <xdr:row>28</xdr:row>
      <xdr:rowOff>76653</xdr:rowOff>
    </xdr:from>
    <xdr:to>
      <xdr:col>18</xdr:col>
      <xdr:colOff>533399</xdr:colOff>
      <xdr:row>30</xdr:row>
      <xdr:rowOff>139700</xdr:rowOff>
    </xdr:to>
    <xdr:sp macro="" textlink="">
      <xdr:nvSpPr>
        <xdr:cNvPr id="3" name="AutoShape 1525">
          <a:extLst>
            <a:ext uri="{FF2B5EF4-FFF2-40B4-BE49-F238E27FC236}">
              <a16:creationId xmlns:a16="http://schemas.microsoft.com/office/drawing/2014/main" id="{00000000-0008-0000-0300-000003000000}"/>
            </a:ext>
          </a:extLst>
        </xdr:cNvPr>
        <xdr:cNvSpPr>
          <a:spLocks noChangeArrowheads="1"/>
        </xdr:cNvSpPr>
      </xdr:nvSpPr>
      <xdr:spPr bwMode="auto">
        <a:xfrm>
          <a:off x="9694356" y="7925253"/>
          <a:ext cx="3145343" cy="520247"/>
        </a:xfrm>
        <a:prstGeom prst="homePlate">
          <a:avLst>
            <a:gd name="adj" fmla="val 72917"/>
          </a:avLst>
        </a:prstGeom>
        <a:solidFill>
          <a:srgbClr val="FF6600"/>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sz="1400" b="1" i="0" strike="noStrike">
              <a:solidFill>
                <a:srgbClr val="000000"/>
              </a:solidFill>
              <a:latin typeface="Arial"/>
              <a:cs typeface="Arial"/>
            </a:rPr>
            <a:t>Waste</a:t>
          </a:r>
          <a:r>
            <a:rPr lang="en-US" sz="1400" b="1" i="0" strike="noStrike" baseline="0">
              <a:solidFill>
                <a:srgbClr val="000000"/>
              </a:solidFill>
              <a:latin typeface="Arial"/>
              <a:cs typeface="Arial"/>
            </a:rPr>
            <a:t> stream 1 to</a:t>
          </a:r>
          <a:r>
            <a:rPr lang="en-US" sz="1400" b="1" i="0" strike="noStrike">
              <a:solidFill>
                <a:srgbClr val="000000"/>
              </a:solidFill>
              <a:latin typeface="Arial"/>
              <a:cs typeface="Arial"/>
            </a:rPr>
            <a:t> waste </a:t>
          </a:r>
          <a:r>
            <a:rPr lang="en-US" sz="1400" b="1" i="0" strike="noStrike" baseline="0">
              <a:solidFill>
                <a:srgbClr val="000000"/>
              </a:solidFill>
              <a:latin typeface="Arial"/>
              <a:cs typeface="Arial"/>
            </a:rPr>
            <a:t>tank</a:t>
          </a:r>
          <a:endParaRPr lang="en-US" sz="1400" b="1" i="0" strike="noStrike">
            <a:solidFill>
              <a:srgbClr val="000000"/>
            </a:solidFill>
            <a:latin typeface="Arial"/>
            <a:cs typeface="Arial"/>
          </a:endParaRPr>
        </a:p>
      </xdr:txBody>
    </xdr:sp>
    <xdr:clientData/>
  </xdr:twoCellAnchor>
  <xdr:twoCellAnchor>
    <xdr:from>
      <xdr:col>9</xdr:col>
      <xdr:colOff>517526</xdr:colOff>
      <xdr:row>17</xdr:row>
      <xdr:rowOff>42136</xdr:rowOff>
    </xdr:from>
    <xdr:to>
      <xdr:col>14</xdr:col>
      <xdr:colOff>121286</xdr:colOff>
      <xdr:row>29</xdr:row>
      <xdr:rowOff>70076</xdr:rowOff>
    </xdr:to>
    <xdr:cxnSp macro="">
      <xdr:nvCxnSpPr>
        <xdr:cNvPr id="4" name="Shape 166">
          <a:extLst>
            <a:ext uri="{FF2B5EF4-FFF2-40B4-BE49-F238E27FC236}">
              <a16:creationId xmlns:a16="http://schemas.microsoft.com/office/drawing/2014/main" id="{00000000-0008-0000-0300-000004000000}"/>
            </a:ext>
          </a:extLst>
        </xdr:cNvPr>
        <xdr:cNvCxnSpPr/>
      </xdr:nvCxnSpPr>
      <xdr:spPr>
        <a:xfrm rot="16200000" flipH="1">
          <a:off x="6649086" y="5089116"/>
          <a:ext cx="3350260" cy="2766060"/>
        </a:xfrm>
        <a:prstGeom prst="bentConnector2">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78932</xdr:colOff>
      <xdr:row>8</xdr:row>
      <xdr:rowOff>149695</xdr:rowOff>
    </xdr:from>
    <xdr:to>
      <xdr:col>26</xdr:col>
      <xdr:colOff>339442</xdr:colOff>
      <xdr:row>19</xdr:row>
      <xdr:rowOff>101902</xdr:rowOff>
    </xdr:to>
    <xdr:grpSp>
      <xdr:nvGrpSpPr>
        <xdr:cNvPr id="5" name="Group 1045">
          <a:extLst>
            <a:ext uri="{FF2B5EF4-FFF2-40B4-BE49-F238E27FC236}">
              <a16:creationId xmlns:a16="http://schemas.microsoft.com/office/drawing/2014/main" id="{00000000-0008-0000-0300-000005000000}"/>
            </a:ext>
          </a:extLst>
        </xdr:cNvPr>
        <xdr:cNvGrpSpPr>
          <a:grpSpLocks/>
        </xdr:cNvGrpSpPr>
      </xdr:nvGrpSpPr>
      <xdr:grpSpPr bwMode="auto">
        <a:xfrm rot="5400000">
          <a:off x="15092083" y="3478973"/>
          <a:ext cx="2809707" cy="1485152"/>
          <a:chOff x="2321" y="821"/>
          <a:chExt cx="306" cy="150"/>
        </a:xfrm>
      </xdr:grpSpPr>
      <xdr:sp macro="" textlink="">
        <xdr:nvSpPr>
          <xdr:cNvPr id="6" name="Rectangle 1047">
            <a:extLst>
              <a:ext uri="{FF2B5EF4-FFF2-40B4-BE49-F238E27FC236}">
                <a16:creationId xmlns:a16="http://schemas.microsoft.com/office/drawing/2014/main" id="{00000000-0008-0000-0300-000006000000}"/>
              </a:ext>
            </a:extLst>
          </xdr:cNvPr>
          <xdr:cNvSpPr>
            <a:spLocks noChangeAspect="1" noChangeArrowheads="1"/>
          </xdr:cNvSpPr>
        </xdr:nvSpPr>
        <xdr:spPr bwMode="auto">
          <a:xfrm rot="16200000">
            <a:off x="2280" y="883"/>
            <a:ext cx="126" cy="27"/>
          </a:xfrm>
          <a:prstGeom prst="rect">
            <a:avLst/>
          </a:prstGeom>
          <a:gradFill rotWithShape="0">
            <a:gsLst>
              <a:gs pos="0">
                <a:srgbClr val="00FF00"/>
              </a:gs>
              <a:gs pos="50000">
                <a:srgbClr val="007600"/>
              </a:gs>
              <a:gs pos="100000">
                <a:srgbClr val="00FF00"/>
              </a:gs>
            </a:gsLst>
            <a:lin ang="5400000" scaled="1"/>
          </a:gradFill>
          <a:ln w="9525">
            <a:solidFill>
              <a:srgbClr val="000000"/>
            </a:solidFill>
            <a:miter lim="800000"/>
            <a:headEnd/>
            <a:tailEnd/>
          </a:ln>
        </xdr:spPr>
      </xdr:sp>
      <xdr:sp macro="" textlink="">
        <xdr:nvSpPr>
          <xdr:cNvPr id="7" name="Rectangle 1048">
            <a:extLst>
              <a:ext uri="{FF2B5EF4-FFF2-40B4-BE49-F238E27FC236}">
                <a16:creationId xmlns:a16="http://schemas.microsoft.com/office/drawing/2014/main" id="{00000000-0008-0000-0300-000007000000}"/>
              </a:ext>
            </a:extLst>
          </xdr:cNvPr>
          <xdr:cNvSpPr>
            <a:spLocks noChangeAspect="1" noChangeArrowheads="1"/>
          </xdr:cNvSpPr>
        </xdr:nvSpPr>
        <xdr:spPr bwMode="auto">
          <a:xfrm rot="16200000">
            <a:off x="2339" y="938"/>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8" name="Rectangle 1049">
            <a:extLst>
              <a:ext uri="{FF2B5EF4-FFF2-40B4-BE49-F238E27FC236}">
                <a16:creationId xmlns:a16="http://schemas.microsoft.com/office/drawing/2014/main" id="{00000000-0008-0000-0300-000008000000}"/>
              </a:ext>
            </a:extLst>
          </xdr:cNvPr>
          <xdr:cNvSpPr>
            <a:spLocks noChangeAspect="1" noChangeArrowheads="1"/>
          </xdr:cNvSpPr>
        </xdr:nvSpPr>
        <xdr:spPr bwMode="auto">
          <a:xfrm rot="16200000">
            <a:off x="2338" y="819"/>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9" name="Rectangle 1050">
            <a:extLst>
              <a:ext uri="{FF2B5EF4-FFF2-40B4-BE49-F238E27FC236}">
                <a16:creationId xmlns:a16="http://schemas.microsoft.com/office/drawing/2014/main" id="{00000000-0008-0000-0300-000009000000}"/>
              </a:ext>
            </a:extLst>
          </xdr:cNvPr>
          <xdr:cNvSpPr>
            <a:spLocks noChangeAspect="1" noChangeArrowheads="1"/>
          </xdr:cNvSpPr>
        </xdr:nvSpPr>
        <xdr:spPr bwMode="auto">
          <a:xfrm rot="16200000">
            <a:off x="2326" y="884"/>
            <a:ext cx="126" cy="26"/>
          </a:xfrm>
          <a:prstGeom prst="rect">
            <a:avLst/>
          </a:prstGeom>
          <a:gradFill rotWithShape="0">
            <a:gsLst>
              <a:gs pos="0">
                <a:srgbClr val="00FF00"/>
              </a:gs>
              <a:gs pos="50000">
                <a:srgbClr val="007600"/>
              </a:gs>
              <a:gs pos="100000">
                <a:srgbClr val="00FF00"/>
              </a:gs>
            </a:gsLst>
            <a:lin ang="5400000" scaled="1"/>
          </a:gradFill>
          <a:ln w="9525">
            <a:solidFill>
              <a:srgbClr val="000000"/>
            </a:solidFill>
            <a:miter lim="800000"/>
            <a:headEnd/>
            <a:tailEnd/>
          </a:ln>
        </xdr:spPr>
      </xdr:sp>
      <xdr:sp macro="" textlink="">
        <xdr:nvSpPr>
          <xdr:cNvPr id="10" name="Rectangle 1051">
            <a:extLst>
              <a:ext uri="{FF2B5EF4-FFF2-40B4-BE49-F238E27FC236}">
                <a16:creationId xmlns:a16="http://schemas.microsoft.com/office/drawing/2014/main" id="{00000000-0008-0000-0300-00000A000000}"/>
              </a:ext>
            </a:extLst>
          </xdr:cNvPr>
          <xdr:cNvSpPr>
            <a:spLocks noChangeAspect="1" noChangeArrowheads="1"/>
          </xdr:cNvSpPr>
        </xdr:nvSpPr>
        <xdr:spPr bwMode="auto">
          <a:xfrm rot="16200000">
            <a:off x="2386" y="938"/>
            <a:ext cx="8" cy="35"/>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1" name="Rectangle 1052">
            <a:extLst>
              <a:ext uri="{FF2B5EF4-FFF2-40B4-BE49-F238E27FC236}">
                <a16:creationId xmlns:a16="http://schemas.microsoft.com/office/drawing/2014/main" id="{00000000-0008-0000-0300-00000B000000}"/>
              </a:ext>
            </a:extLst>
          </xdr:cNvPr>
          <xdr:cNvSpPr>
            <a:spLocks noChangeAspect="1" noChangeArrowheads="1"/>
          </xdr:cNvSpPr>
        </xdr:nvSpPr>
        <xdr:spPr bwMode="auto">
          <a:xfrm rot="16200000">
            <a:off x="2385" y="819"/>
            <a:ext cx="8" cy="35"/>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2" name="Rectangle 1053">
            <a:extLst>
              <a:ext uri="{FF2B5EF4-FFF2-40B4-BE49-F238E27FC236}">
                <a16:creationId xmlns:a16="http://schemas.microsoft.com/office/drawing/2014/main" id="{00000000-0008-0000-0300-00000C000000}"/>
              </a:ext>
            </a:extLst>
          </xdr:cNvPr>
          <xdr:cNvSpPr>
            <a:spLocks noChangeAspect="1" noChangeArrowheads="1"/>
          </xdr:cNvSpPr>
        </xdr:nvSpPr>
        <xdr:spPr bwMode="auto">
          <a:xfrm rot="16200000">
            <a:off x="2371" y="883"/>
            <a:ext cx="126" cy="27"/>
          </a:xfrm>
          <a:prstGeom prst="rect">
            <a:avLst/>
          </a:prstGeom>
          <a:gradFill rotWithShape="0">
            <a:gsLst>
              <a:gs pos="0">
                <a:srgbClr val="00FF00"/>
              </a:gs>
              <a:gs pos="50000">
                <a:srgbClr val="007600"/>
              </a:gs>
              <a:gs pos="100000">
                <a:srgbClr val="00FF00"/>
              </a:gs>
            </a:gsLst>
            <a:lin ang="5400000" scaled="1"/>
          </a:gradFill>
          <a:ln w="9525">
            <a:solidFill>
              <a:srgbClr val="000000"/>
            </a:solidFill>
            <a:miter lim="800000"/>
            <a:headEnd/>
            <a:tailEnd/>
          </a:ln>
        </xdr:spPr>
      </xdr:sp>
      <xdr:sp macro="" textlink="">
        <xdr:nvSpPr>
          <xdr:cNvPr id="13" name="Rectangle 1054">
            <a:extLst>
              <a:ext uri="{FF2B5EF4-FFF2-40B4-BE49-F238E27FC236}">
                <a16:creationId xmlns:a16="http://schemas.microsoft.com/office/drawing/2014/main" id="{00000000-0008-0000-0300-00000D000000}"/>
              </a:ext>
            </a:extLst>
          </xdr:cNvPr>
          <xdr:cNvSpPr>
            <a:spLocks noChangeAspect="1" noChangeArrowheads="1"/>
          </xdr:cNvSpPr>
        </xdr:nvSpPr>
        <xdr:spPr bwMode="auto">
          <a:xfrm rot="16200000">
            <a:off x="2430" y="938"/>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4" name="Rectangle 1055">
            <a:extLst>
              <a:ext uri="{FF2B5EF4-FFF2-40B4-BE49-F238E27FC236}">
                <a16:creationId xmlns:a16="http://schemas.microsoft.com/office/drawing/2014/main" id="{00000000-0008-0000-0300-00000E000000}"/>
              </a:ext>
            </a:extLst>
          </xdr:cNvPr>
          <xdr:cNvSpPr>
            <a:spLocks noChangeAspect="1" noChangeArrowheads="1"/>
          </xdr:cNvSpPr>
        </xdr:nvSpPr>
        <xdr:spPr bwMode="auto">
          <a:xfrm rot="16200000">
            <a:off x="2429" y="819"/>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5" name="Rectangle 1056">
            <a:extLst>
              <a:ext uri="{FF2B5EF4-FFF2-40B4-BE49-F238E27FC236}">
                <a16:creationId xmlns:a16="http://schemas.microsoft.com/office/drawing/2014/main" id="{00000000-0008-0000-0300-00000F000000}"/>
              </a:ext>
            </a:extLst>
          </xdr:cNvPr>
          <xdr:cNvSpPr>
            <a:spLocks noChangeAspect="1" noChangeArrowheads="1"/>
          </xdr:cNvSpPr>
        </xdr:nvSpPr>
        <xdr:spPr bwMode="auto">
          <a:xfrm rot="16200000">
            <a:off x="2416" y="883"/>
            <a:ext cx="126" cy="27"/>
          </a:xfrm>
          <a:prstGeom prst="rect">
            <a:avLst/>
          </a:prstGeom>
          <a:gradFill rotWithShape="0">
            <a:gsLst>
              <a:gs pos="0">
                <a:srgbClr val="00FF00"/>
              </a:gs>
              <a:gs pos="50000">
                <a:srgbClr val="007600"/>
              </a:gs>
              <a:gs pos="100000">
                <a:srgbClr val="00FF00"/>
              </a:gs>
            </a:gsLst>
            <a:lin ang="5400000" scaled="1"/>
          </a:gradFill>
          <a:ln w="9525">
            <a:solidFill>
              <a:srgbClr val="000000"/>
            </a:solidFill>
            <a:miter lim="800000"/>
            <a:headEnd/>
            <a:tailEnd/>
          </a:ln>
        </xdr:spPr>
      </xdr:sp>
      <xdr:sp macro="" textlink="">
        <xdr:nvSpPr>
          <xdr:cNvPr id="16" name="Rectangle 1057">
            <a:extLst>
              <a:ext uri="{FF2B5EF4-FFF2-40B4-BE49-F238E27FC236}">
                <a16:creationId xmlns:a16="http://schemas.microsoft.com/office/drawing/2014/main" id="{00000000-0008-0000-0300-000010000000}"/>
              </a:ext>
            </a:extLst>
          </xdr:cNvPr>
          <xdr:cNvSpPr>
            <a:spLocks noChangeAspect="1" noChangeArrowheads="1"/>
          </xdr:cNvSpPr>
        </xdr:nvSpPr>
        <xdr:spPr bwMode="auto">
          <a:xfrm rot="16200000">
            <a:off x="2475" y="938"/>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7" name="Rectangle 1058">
            <a:extLst>
              <a:ext uri="{FF2B5EF4-FFF2-40B4-BE49-F238E27FC236}">
                <a16:creationId xmlns:a16="http://schemas.microsoft.com/office/drawing/2014/main" id="{00000000-0008-0000-0300-000011000000}"/>
              </a:ext>
            </a:extLst>
          </xdr:cNvPr>
          <xdr:cNvSpPr>
            <a:spLocks noChangeAspect="1" noChangeArrowheads="1"/>
          </xdr:cNvSpPr>
        </xdr:nvSpPr>
        <xdr:spPr bwMode="auto">
          <a:xfrm rot="16200000">
            <a:off x="2474" y="819"/>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8" name="Rectangle 1059">
            <a:extLst>
              <a:ext uri="{FF2B5EF4-FFF2-40B4-BE49-F238E27FC236}">
                <a16:creationId xmlns:a16="http://schemas.microsoft.com/office/drawing/2014/main" id="{00000000-0008-0000-0300-000012000000}"/>
              </a:ext>
            </a:extLst>
          </xdr:cNvPr>
          <xdr:cNvSpPr>
            <a:spLocks noChangeAspect="1" noChangeArrowheads="1"/>
          </xdr:cNvSpPr>
        </xdr:nvSpPr>
        <xdr:spPr bwMode="auto">
          <a:xfrm rot="16200000">
            <a:off x="2462" y="884"/>
            <a:ext cx="126" cy="26"/>
          </a:xfrm>
          <a:prstGeom prst="rect">
            <a:avLst/>
          </a:prstGeom>
          <a:gradFill rotWithShape="0">
            <a:gsLst>
              <a:gs pos="0">
                <a:srgbClr val="00FF00"/>
              </a:gs>
              <a:gs pos="50000">
                <a:srgbClr val="007600"/>
              </a:gs>
              <a:gs pos="100000">
                <a:srgbClr val="00FF00"/>
              </a:gs>
            </a:gsLst>
            <a:lin ang="5400000" scaled="1"/>
          </a:gradFill>
          <a:ln w="9525">
            <a:solidFill>
              <a:srgbClr val="000000"/>
            </a:solidFill>
            <a:miter lim="800000"/>
            <a:headEnd/>
            <a:tailEnd/>
          </a:ln>
        </xdr:spPr>
      </xdr:sp>
      <xdr:sp macro="" textlink="">
        <xdr:nvSpPr>
          <xdr:cNvPr id="19" name="Rectangle 1060">
            <a:extLst>
              <a:ext uri="{FF2B5EF4-FFF2-40B4-BE49-F238E27FC236}">
                <a16:creationId xmlns:a16="http://schemas.microsoft.com/office/drawing/2014/main" id="{00000000-0008-0000-0300-000013000000}"/>
              </a:ext>
            </a:extLst>
          </xdr:cNvPr>
          <xdr:cNvSpPr>
            <a:spLocks noChangeAspect="1" noChangeArrowheads="1"/>
          </xdr:cNvSpPr>
        </xdr:nvSpPr>
        <xdr:spPr bwMode="auto">
          <a:xfrm rot="16200000">
            <a:off x="2522" y="938"/>
            <a:ext cx="8" cy="35"/>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20" name="Rectangle 1061">
            <a:extLst>
              <a:ext uri="{FF2B5EF4-FFF2-40B4-BE49-F238E27FC236}">
                <a16:creationId xmlns:a16="http://schemas.microsoft.com/office/drawing/2014/main" id="{00000000-0008-0000-0300-000014000000}"/>
              </a:ext>
            </a:extLst>
          </xdr:cNvPr>
          <xdr:cNvSpPr>
            <a:spLocks noChangeAspect="1" noChangeArrowheads="1"/>
          </xdr:cNvSpPr>
        </xdr:nvSpPr>
        <xdr:spPr bwMode="auto">
          <a:xfrm rot="16200000">
            <a:off x="2521" y="819"/>
            <a:ext cx="8" cy="35"/>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21" name="Rectangle 1062">
            <a:extLst>
              <a:ext uri="{FF2B5EF4-FFF2-40B4-BE49-F238E27FC236}">
                <a16:creationId xmlns:a16="http://schemas.microsoft.com/office/drawing/2014/main" id="{00000000-0008-0000-0300-000015000000}"/>
              </a:ext>
            </a:extLst>
          </xdr:cNvPr>
          <xdr:cNvSpPr>
            <a:spLocks noChangeAspect="1" noChangeArrowheads="1"/>
          </xdr:cNvSpPr>
        </xdr:nvSpPr>
        <xdr:spPr bwMode="auto">
          <a:xfrm rot="16200000">
            <a:off x="2507" y="883"/>
            <a:ext cx="126" cy="27"/>
          </a:xfrm>
          <a:prstGeom prst="rect">
            <a:avLst/>
          </a:prstGeom>
          <a:gradFill rotWithShape="0">
            <a:gsLst>
              <a:gs pos="0">
                <a:srgbClr val="00FF00"/>
              </a:gs>
              <a:gs pos="50000">
                <a:srgbClr val="007600"/>
              </a:gs>
              <a:gs pos="100000">
                <a:srgbClr val="00FF00"/>
              </a:gs>
            </a:gsLst>
            <a:lin ang="5400000" scaled="1"/>
          </a:gradFill>
          <a:ln w="9525">
            <a:solidFill>
              <a:srgbClr val="000000"/>
            </a:solidFill>
            <a:miter lim="800000"/>
            <a:headEnd/>
            <a:tailEnd/>
          </a:ln>
        </xdr:spPr>
      </xdr:sp>
      <xdr:sp macro="" textlink="">
        <xdr:nvSpPr>
          <xdr:cNvPr id="22" name="Rectangle 1063">
            <a:extLst>
              <a:ext uri="{FF2B5EF4-FFF2-40B4-BE49-F238E27FC236}">
                <a16:creationId xmlns:a16="http://schemas.microsoft.com/office/drawing/2014/main" id="{00000000-0008-0000-0300-000016000000}"/>
              </a:ext>
            </a:extLst>
          </xdr:cNvPr>
          <xdr:cNvSpPr>
            <a:spLocks noChangeAspect="1" noChangeArrowheads="1"/>
          </xdr:cNvSpPr>
        </xdr:nvSpPr>
        <xdr:spPr bwMode="auto">
          <a:xfrm rot="16200000">
            <a:off x="2566" y="938"/>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23" name="Rectangle 1064">
            <a:extLst>
              <a:ext uri="{FF2B5EF4-FFF2-40B4-BE49-F238E27FC236}">
                <a16:creationId xmlns:a16="http://schemas.microsoft.com/office/drawing/2014/main" id="{00000000-0008-0000-0300-000017000000}"/>
              </a:ext>
            </a:extLst>
          </xdr:cNvPr>
          <xdr:cNvSpPr>
            <a:spLocks noChangeAspect="1" noChangeArrowheads="1"/>
          </xdr:cNvSpPr>
        </xdr:nvSpPr>
        <xdr:spPr bwMode="auto">
          <a:xfrm rot="16200000">
            <a:off x="2565" y="819"/>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24" name="Text Box 1096">
            <a:extLst>
              <a:ext uri="{FF2B5EF4-FFF2-40B4-BE49-F238E27FC236}">
                <a16:creationId xmlns:a16="http://schemas.microsoft.com/office/drawing/2014/main" id="{00000000-0008-0000-0300-000018000000}"/>
              </a:ext>
            </a:extLst>
          </xdr:cNvPr>
          <xdr:cNvSpPr txBox="1">
            <a:spLocks noChangeArrowheads="1"/>
          </xdr:cNvSpPr>
        </xdr:nvSpPr>
        <xdr:spPr bwMode="auto">
          <a:xfrm>
            <a:off x="2590" y="840"/>
            <a:ext cx="37" cy="112"/>
          </a:xfrm>
          <a:prstGeom prst="rect">
            <a:avLst/>
          </a:prstGeom>
          <a:noFill/>
          <a:ln w="9525">
            <a:noFill/>
            <a:miter lim="800000"/>
            <a:headEnd/>
            <a:tailEnd/>
          </a:ln>
        </xdr:spPr>
        <xdr:txBody>
          <a:bodyPr wrap="square" lIns="18288" tIns="18288" rIns="18288" bIns="0" anchor="t" upright="1">
            <a:noAutofit/>
          </a:bodyPr>
          <a:lstStyle/>
          <a:p>
            <a:pPr algn="ctr" rtl="0">
              <a:defRPr sz="1000"/>
            </a:pPr>
            <a:r>
              <a:rPr lang="en-US" sz="1800" b="1" i="0" strike="noStrike">
                <a:solidFill>
                  <a:srgbClr val="000000"/>
                </a:solidFill>
                <a:latin typeface="Arial Narrow" pitchFamily="34" charset="0"/>
              </a:rPr>
              <a:t>UF</a:t>
            </a:r>
          </a:p>
        </xdr:txBody>
      </xdr:sp>
      <xdr:sp macro="" textlink="">
        <xdr:nvSpPr>
          <xdr:cNvPr id="25" name="Rectangle 1097">
            <a:extLst>
              <a:ext uri="{FF2B5EF4-FFF2-40B4-BE49-F238E27FC236}">
                <a16:creationId xmlns:a16="http://schemas.microsoft.com/office/drawing/2014/main" id="{00000000-0008-0000-0300-000019000000}"/>
              </a:ext>
            </a:extLst>
          </xdr:cNvPr>
          <xdr:cNvSpPr>
            <a:spLocks noChangeArrowheads="1"/>
          </xdr:cNvSpPr>
        </xdr:nvSpPr>
        <xdr:spPr bwMode="auto">
          <a:xfrm>
            <a:off x="2321" y="821"/>
            <a:ext cx="268" cy="8"/>
          </a:xfrm>
          <a:prstGeom prst="rect">
            <a:avLst/>
          </a:prstGeom>
          <a:solidFill>
            <a:schemeClr val="bg1">
              <a:lumMod val="50000"/>
            </a:schemeClr>
          </a:solidFill>
          <a:ln w="9525">
            <a:solidFill>
              <a:srgbClr val="000000"/>
            </a:solidFill>
            <a:miter lim="800000"/>
            <a:headEnd/>
            <a:tailEnd/>
          </a:ln>
        </xdr:spPr>
      </xdr:sp>
      <xdr:sp macro="" textlink="">
        <xdr:nvSpPr>
          <xdr:cNvPr id="26" name="Line 1098">
            <a:extLst>
              <a:ext uri="{FF2B5EF4-FFF2-40B4-BE49-F238E27FC236}">
                <a16:creationId xmlns:a16="http://schemas.microsoft.com/office/drawing/2014/main" id="{00000000-0008-0000-0300-00001A000000}"/>
              </a:ext>
            </a:extLst>
          </xdr:cNvPr>
          <xdr:cNvSpPr>
            <a:spLocks noChangeShapeType="1"/>
          </xdr:cNvSpPr>
        </xdr:nvSpPr>
        <xdr:spPr bwMode="auto">
          <a:xfrm flipV="1">
            <a:off x="2342" y="824"/>
            <a:ext cx="0" cy="142"/>
          </a:xfrm>
          <a:prstGeom prst="line">
            <a:avLst/>
          </a:prstGeom>
          <a:noFill/>
          <a:ln w="38100">
            <a:solidFill>
              <a:srgbClr val="0000FF"/>
            </a:solidFill>
            <a:round/>
            <a:headEnd/>
            <a:tailEnd/>
          </a:ln>
        </xdr:spPr>
      </xdr:sp>
      <xdr:sp macro="" textlink="">
        <xdr:nvSpPr>
          <xdr:cNvPr id="27" name="Line 1099">
            <a:extLst>
              <a:ext uri="{FF2B5EF4-FFF2-40B4-BE49-F238E27FC236}">
                <a16:creationId xmlns:a16="http://schemas.microsoft.com/office/drawing/2014/main" id="{00000000-0008-0000-0300-00001B000000}"/>
              </a:ext>
            </a:extLst>
          </xdr:cNvPr>
          <xdr:cNvSpPr>
            <a:spLocks noChangeShapeType="1"/>
          </xdr:cNvSpPr>
        </xdr:nvSpPr>
        <xdr:spPr bwMode="auto">
          <a:xfrm flipV="1">
            <a:off x="2479" y="824"/>
            <a:ext cx="0" cy="142"/>
          </a:xfrm>
          <a:prstGeom prst="line">
            <a:avLst/>
          </a:prstGeom>
          <a:noFill/>
          <a:ln w="38100">
            <a:solidFill>
              <a:srgbClr val="0000FF"/>
            </a:solidFill>
            <a:round/>
            <a:headEnd/>
            <a:tailEnd/>
          </a:ln>
        </xdr:spPr>
      </xdr:sp>
      <xdr:sp macro="" textlink="">
        <xdr:nvSpPr>
          <xdr:cNvPr id="28" name="Line 1100">
            <a:extLst>
              <a:ext uri="{FF2B5EF4-FFF2-40B4-BE49-F238E27FC236}">
                <a16:creationId xmlns:a16="http://schemas.microsoft.com/office/drawing/2014/main" id="{00000000-0008-0000-0300-00001C000000}"/>
              </a:ext>
            </a:extLst>
          </xdr:cNvPr>
          <xdr:cNvSpPr>
            <a:spLocks noChangeShapeType="1"/>
          </xdr:cNvSpPr>
        </xdr:nvSpPr>
        <xdr:spPr bwMode="auto">
          <a:xfrm flipV="1">
            <a:off x="2434" y="824"/>
            <a:ext cx="0" cy="142"/>
          </a:xfrm>
          <a:prstGeom prst="line">
            <a:avLst/>
          </a:prstGeom>
          <a:noFill/>
          <a:ln w="38100">
            <a:solidFill>
              <a:srgbClr val="0000FF"/>
            </a:solidFill>
            <a:round/>
            <a:headEnd/>
            <a:tailEnd/>
          </a:ln>
        </xdr:spPr>
      </xdr:sp>
      <xdr:sp macro="" textlink="">
        <xdr:nvSpPr>
          <xdr:cNvPr id="29" name="Line 1101">
            <a:extLst>
              <a:ext uri="{FF2B5EF4-FFF2-40B4-BE49-F238E27FC236}">
                <a16:creationId xmlns:a16="http://schemas.microsoft.com/office/drawing/2014/main" id="{00000000-0008-0000-0300-00001D000000}"/>
              </a:ext>
            </a:extLst>
          </xdr:cNvPr>
          <xdr:cNvSpPr>
            <a:spLocks noChangeShapeType="1"/>
          </xdr:cNvSpPr>
        </xdr:nvSpPr>
        <xdr:spPr bwMode="auto">
          <a:xfrm flipV="1">
            <a:off x="2388" y="824"/>
            <a:ext cx="0" cy="142"/>
          </a:xfrm>
          <a:prstGeom prst="line">
            <a:avLst/>
          </a:prstGeom>
          <a:noFill/>
          <a:ln w="38100">
            <a:solidFill>
              <a:srgbClr val="0000FF"/>
            </a:solidFill>
            <a:round/>
            <a:headEnd/>
            <a:tailEnd/>
          </a:ln>
        </xdr:spPr>
      </xdr:sp>
      <xdr:sp macro="" textlink="">
        <xdr:nvSpPr>
          <xdr:cNvPr id="30" name="Line 1102">
            <a:extLst>
              <a:ext uri="{FF2B5EF4-FFF2-40B4-BE49-F238E27FC236}">
                <a16:creationId xmlns:a16="http://schemas.microsoft.com/office/drawing/2014/main" id="{00000000-0008-0000-0300-00001E000000}"/>
              </a:ext>
            </a:extLst>
          </xdr:cNvPr>
          <xdr:cNvSpPr>
            <a:spLocks noChangeShapeType="1"/>
          </xdr:cNvSpPr>
        </xdr:nvSpPr>
        <xdr:spPr bwMode="auto">
          <a:xfrm flipV="1">
            <a:off x="2570" y="824"/>
            <a:ext cx="0" cy="142"/>
          </a:xfrm>
          <a:prstGeom prst="line">
            <a:avLst/>
          </a:prstGeom>
          <a:noFill/>
          <a:ln w="38100">
            <a:solidFill>
              <a:srgbClr val="0000FF"/>
            </a:solidFill>
            <a:round/>
            <a:headEnd/>
            <a:tailEnd/>
          </a:ln>
        </xdr:spPr>
      </xdr:sp>
      <xdr:sp macro="" textlink="">
        <xdr:nvSpPr>
          <xdr:cNvPr id="31" name="Line 1103">
            <a:extLst>
              <a:ext uri="{FF2B5EF4-FFF2-40B4-BE49-F238E27FC236}">
                <a16:creationId xmlns:a16="http://schemas.microsoft.com/office/drawing/2014/main" id="{00000000-0008-0000-0300-00001F000000}"/>
              </a:ext>
            </a:extLst>
          </xdr:cNvPr>
          <xdr:cNvSpPr>
            <a:spLocks noChangeShapeType="1"/>
          </xdr:cNvSpPr>
        </xdr:nvSpPr>
        <xdr:spPr bwMode="auto">
          <a:xfrm flipV="1">
            <a:off x="2525" y="824"/>
            <a:ext cx="0" cy="142"/>
          </a:xfrm>
          <a:prstGeom prst="line">
            <a:avLst/>
          </a:prstGeom>
          <a:noFill/>
          <a:ln w="38100">
            <a:solidFill>
              <a:srgbClr val="0000FF"/>
            </a:solidFill>
            <a:round/>
            <a:headEnd/>
            <a:tailEnd/>
          </a:ln>
        </xdr:spPr>
      </xdr:sp>
      <xdr:sp macro="" textlink="">
        <xdr:nvSpPr>
          <xdr:cNvPr id="32" name="Rectangle 1065">
            <a:extLst>
              <a:ext uri="{FF2B5EF4-FFF2-40B4-BE49-F238E27FC236}">
                <a16:creationId xmlns:a16="http://schemas.microsoft.com/office/drawing/2014/main" id="{00000000-0008-0000-0300-000020000000}"/>
              </a:ext>
            </a:extLst>
          </xdr:cNvPr>
          <xdr:cNvSpPr>
            <a:spLocks noChangeArrowheads="1"/>
          </xdr:cNvSpPr>
        </xdr:nvSpPr>
        <xdr:spPr bwMode="auto">
          <a:xfrm>
            <a:off x="2322" y="963"/>
            <a:ext cx="265" cy="8"/>
          </a:xfrm>
          <a:prstGeom prst="rect">
            <a:avLst/>
          </a:prstGeom>
          <a:solidFill>
            <a:schemeClr val="bg1">
              <a:lumMod val="50000"/>
            </a:schemeClr>
          </a:solidFill>
          <a:ln w="9525">
            <a:solidFill>
              <a:srgbClr val="000000"/>
            </a:solidFill>
            <a:miter lim="800000"/>
            <a:headEnd/>
            <a:tailEnd/>
          </a:ln>
        </xdr:spPr>
      </xdr:sp>
    </xdr:grpSp>
    <xdr:clientData/>
  </xdr:twoCellAnchor>
  <xdr:twoCellAnchor>
    <xdr:from>
      <xdr:col>24</xdr:col>
      <xdr:colOff>118391</xdr:colOff>
      <xdr:row>18</xdr:row>
      <xdr:rowOff>43321</xdr:rowOff>
    </xdr:from>
    <xdr:to>
      <xdr:col>30</xdr:col>
      <xdr:colOff>381000</xdr:colOff>
      <xdr:row>34</xdr:row>
      <xdr:rowOff>63502</xdr:rowOff>
    </xdr:to>
    <xdr:cxnSp macro="">
      <xdr:nvCxnSpPr>
        <xdr:cNvPr id="34" name="Shape 166">
          <a:extLst>
            <a:ext uri="{FF2B5EF4-FFF2-40B4-BE49-F238E27FC236}">
              <a16:creationId xmlns:a16="http://schemas.microsoft.com/office/drawing/2014/main" id="{00000000-0008-0000-0300-000022000000}"/>
            </a:ext>
          </a:extLst>
        </xdr:cNvPr>
        <xdr:cNvCxnSpPr>
          <a:stCxn id="32" idx="3"/>
        </xdr:cNvCxnSpPr>
      </xdr:nvCxnSpPr>
      <xdr:spPr>
        <a:xfrm rot="16200000" flipH="1">
          <a:off x="15981255" y="5071957"/>
          <a:ext cx="4185781" cy="4212309"/>
        </a:xfrm>
        <a:prstGeom prst="bentConnector2">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177800</xdr:colOff>
      <xdr:row>14</xdr:row>
      <xdr:rowOff>132518</xdr:rowOff>
    </xdr:from>
    <xdr:to>
      <xdr:col>8</xdr:col>
      <xdr:colOff>55880</xdr:colOff>
      <xdr:row>14</xdr:row>
      <xdr:rowOff>139700</xdr:rowOff>
    </xdr:to>
    <xdr:cxnSp macro="">
      <xdr:nvCxnSpPr>
        <xdr:cNvPr id="35" name="Shape 166">
          <a:extLst>
            <a:ext uri="{FF2B5EF4-FFF2-40B4-BE49-F238E27FC236}">
              <a16:creationId xmlns:a16="http://schemas.microsoft.com/office/drawing/2014/main" id="{00000000-0008-0000-0300-000023000000}"/>
            </a:ext>
          </a:extLst>
        </xdr:cNvPr>
        <xdr:cNvCxnSpPr/>
      </xdr:nvCxnSpPr>
      <xdr:spPr>
        <a:xfrm flipV="1">
          <a:off x="4620260" y="4201598"/>
          <a:ext cx="1249680" cy="7182"/>
        </a:xfrm>
        <a:prstGeom prst="bentConnector3">
          <a:avLst>
            <a:gd name="adj1" fmla="val -3956"/>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3647</xdr:colOff>
      <xdr:row>8</xdr:row>
      <xdr:rowOff>177803</xdr:rowOff>
    </xdr:from>
    <xdr:to>
      <xdr:col>31</xdr:col>
      <xdr:colOff>319603</xdr:colOff>
      <xdr:row>19</xdr:row>
      <xdr:rowOff>101604</xdr:rowOff>
    </xdr:to>
    <xdr:grpSp>
      <xdr:nvGrpSpPr>
        <xdr:cNvPr id="36" name="Group 1045">
          <a:extLst>
            <a:ext uri="{FF2B5EF4-FFF2-40B4-BE49-F238E27FC236}">
              <a16:creationId xmlns:a16="http://schemas.microsoft.com/office/drawing/2014/main" id="{00000000-0008-0000-0300-000024000000}"/>
            </a:ext>
          </a:extLst>
        </xdr:cNvPr>
        <xdr:cNvGrpSpPr>
          <a:grpSpLocks/>
        </xdr:cNvGrpSpPr>
      </xdr:nvGrpSpPr>
      <xdr:grpSpPr bwMode="auto">
        <a:xfrm rot="5400000">
          <a:off x="18399278" y="3444743"/>
          <a:ext cx="2781301" cy="1581421"/>
          <a:chOff x="2321" y="821"/>
          <a:chExt cx="306" cy="150"/>
        </a:xfrm>
      </xdr:grpSpPr>
      <xdr:sp macro="" textlink="">
        <xdr:nvSpPr>
          <xdr:cNvPr id="37" name="Rectangle 1047">
            <a:extLst>
              <a:ext uri="{FF2B5EF4-FFF2-40B4-BE49-F238E27FC236}">
                <a16:creationId xmlns:a16="http://schemas.microsoft.com/office/drawing/2014/main" id="{00000000-0008-0000-0300-000025000000}"/>
              </a:ext>
            </a:extLst>
          </xdr:cNvPr>
          <xdr:cNvSpPr>
            <a:spLocks noChangeAspect="1" noChangeArrowheads="1"/>
          </xdr:cNvSpPr>
        </xdr:nvSpPr>
        <xdr:spPr bwMode="auto">
          <a:xfrm rot="16200000">
            <a:off x="2280" y="883"/>
            <a:ext cx="126" cy="27"/>
          </a:xfrm>
          <a:prstGeom prst="rect">
            <a:avLst/>
          </a:prstGeom>
          <a:gradFill rotWithShape="0">
            <a:gsLst>
              <a:gs pos="0">
                <a:schemeClr val="tx2">
                  <a:lumMod val="20000"/>
                  <a:lumOff val="80000"/>
                </a:schemeClr>
              </a:gs>
              <a:gs pos="50000">
                <a:srgbClr val="00B0F0"/>
              </a:gs>
              <a:gs pos="100000">
                <a:schemeClr val="tx2">
                  <a:lumMod val="20000"/>
                  <a:lumOff val="80000"/>
                </a:schemeClr>
              </a:gs>
            </a:gsLst>
            <a:lin ang="5400000" scaled="1"/>
          </a:gradFill>
          <a:ln w="9525">
            <a:solidFill>
              <a:srgbClr val="000000"/>
            </a:solidFill>
            <a:miter lim="800000"/>
            <a:headEnd/>
            <a:tailEnd/>
          </a:ln>
        </xdr:spPr>
      </xdr:sp>
      <xdr:sp macro="" textlink="">
        <xdr:nvSpPr>
          <xdr:cNvPr id="38" name="Rectangle 1048">
            <a:extLst>
              <a:ext uri="{FF2B5EF4-FFF2-40B4-BE49-F238E27FC236}">
                <a16:creationId xmlns:a16="http://schemas.microsoft.com/office/drawing/2014/main" id="{00000000-0008-0000-0300-000026000000}"/>
              </a:ext>
            </a:extLst>
          </xdr:cNvPr>
          <xdr:cNvSpPr>
            <a:spLocks noChangeAspect="1" noChangeArrowheads="1"/>
          </xdr:cNvSpPr>
        </xdr:nvSpPr>
        <xdr:spPr bwMode="auto">
          <a:xfrm rot="16200000">
            <a:off x="2339" y="938"/>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39" name="Rectangle 1049">
            <a:extLst>
              <a:ext uri="{FF2B5EF4-FFF2-40B4-BE49-F238E27FC236}">
                <a16:creationId xmlns:a16="http://schemas.microsoft.com/office/drawing/2014/main" id="{00000000-0008-0000-0300-000027000000}"/>
              </a:ext>
            </a:extLst>
          </xdr:cNvPr>
          <xdr:cNvSpPr>
            <a:spLocks noChangeAspect="1" noChangeArrowheads="1"/>
          </xdr:cNvSpPr>
        </xdr:nvSpPr>
        <xdr:spPr bwMode="auto">
          <a:xfrm rot="16200000">
            <a:off x="2338" y="819"/>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40" name="Rectangle 1050">
            <a:extLst>
              <a:ext uri="{FF2B5EF4-FFF2-40B4-BE49-F238E27FC236}">
                <a16:creationId xmlns:a16="http://schemas.microsoft.com/office/drawing/2014/main" id="{00000000-0008-0000-0300-000028000000}"/>
              </a:ext>
            </a:extLst>
          </xdr:cNvPr>
          <xdr:cNvSpPr>
            <a:spLocks noChangeAspect="1" noChangeArrowheads="1"/>
          </xdr:cNvSpPr>
        </xdr:nvSpPr>
        <xdr:spPr bwMode="auto">
          <a:xfrm rot="16200000">
            <a:off x="2326" y="884"/>
            <a:ext cx="126" cy="26"/>
          </a:xfrm>
          <a:prstGeom prst="rect">
            <a:avLst/>
          </a:prstGeom>
          <a:gradFill rotWithShape="0">
            <a:gsLst>
              <a:gs pos="0">
                <a:schemeClr val="tx2">
                  <a:lumMod val="20000"/>
                  <a:lumOff val="80000"/>
                </a:schemeClr>
              </a:gs>
              <a:gs pos="50000">
                <a:srgbClr val="00B0F0"/>
              </a:gs>
              <a:gs pos="100000">
                <a:schemeClr val="tx2">
                  <a:lumMod val="20000"/>
                  <a:lumOff val="80000"/>
                </a:schemeClr>
              </a:gs>
            </a:gsLst>
            <a:lin ang="5400000" scaled="1"/>
          </a:gradFill>
          <a:ln w="9525">
            <a:solidFill>
              <a:srgbClr val="000000"/>
            </a:solidFill>
            <a:miter lim="800000"/>
            <a:headEnd/>
            <a:tailEnd/>
          </a:ln>
        </xdr:spPr>
      </xdr:sp>
      <xdr:sp macro="" textlink="">
        <xdr:nvSpPr>
          <xdr:cNvPr id="41" name="Rectangle 1051">
            <a:extLst>
              <a:ext uri="{FF2B5EF4-FFF2-40B4-BE49-F238E27FC236}">
                <a16:creationId xmlns:a16="http://schemas.microsoft.com/office/drawing/2014/main" id="{00000000-0008-0000-0300-000029000000}"/>
              </a:ext>
            </a:extLst>
          </xdr:cNvPr>
          <xdr:cNvSpPr>
            <a:spLocks noChangeAspect="1" noChangeArrowheads="1"/>
          </xdr:cNvSpPr>
        </xdr:nvSpPr>
        <xdr:spPr bwMode="auto">
          <a:xfrm rot="16200000">
            <a:off x="2386" y="938"/>
            <a:ext cx="8" cy="35"/>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42" name="Rectangle 1052">
            <a:extLst>
              <a:ext uri="{FF2B5EF4-FFF2-40B4-BE49-F238E27FC236}">
                <a16:creationId xmlns:a16="http://schemas.microsoft.com/office/drawing/2014/main" id="{00000000-0008-0000-0300-00002A000000}"/>
              </a:ext>
            </a:extLst>
          </xdr:cNvPr>
          <xdr:cNvSpPr>
            <a:spLocks noChangeAspect="1" noChangeArrowheads="1"/>
          </xdr:cNvSpPr>
        </xdr:nvSpPr>
        <xdr:spPr bwMode="auto">
          <a:xfrm rot="16200000">
            <a:off x="2385" y="819"/>
            <a:ext cx="8" cy="35"/>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43" name="Rectangle 1053">
            <a:extLst>
              <a:ext uri="{FF2B5EF4-FFF2-40B4-BE49-F238E27FC236}">
                <a16:creationId xmlns:a16="http://schemas.microsoft.com/office/drawing/2014/main" id="{00000000-0008-0000-0300-00002B000000}"/>
              </a:ext>
            </a:extLst>
          </xdr:cNvPr>
          <xdr:cNvSpPr>
            <a:spLocks noChangeAspect="1" noChangeArrowheads="1"/>
          </xdr:cNvSpPr>
        </xdr:nvSpPr>
        <xdr:spPr bwMode="auto">
          <a:xfrm rot="16200000">
            <a:off x="2371" y="883"/>
            <a:ext cx="126" cy="27"/>
          </a:xfrm>
          <a:prstGeom prst="rect">
            <a:avLst/>
          </a:prstGeom>
          <a:gradFill rotWithShape="0">
            <a:gsLst>
              <a:gs pos="0">
                <a:schemeClr val="tx2">
                  <a:lumMod val="20000"/>
                  <a:lumOff val="80000"/>
                </a:schemeClr>
              </a:gs>
              <a:gs pos="50000">
                <a:srgbClr val="00B0F0"/>
              </a:gs>
              <a:gs pos="100000">
                <a:schemeClr val="tx2">
                  <a:lumMod val="20000"/>
                  <a:lumOff val="80000"/>
                </a:schemeClr>
              </a:gs>
            </a:gsLst>
            <a:lin ang="5400000" scaled="1"/>
          </a:gradFill>
          <a:ln w="9525">
            <a:solidFill>
              <a:srgbClr val="000000"/>
            </a:solidFill>
            <a:miter lim="800000"/>
            <a:headEnd/>
            <a:tailEnd/>
          </a:ln>
        </xdr:spPr>
      </xdr:sp>
      <xdr:sp macro="" textlink="">
        <xdr:nvSpPr>
          <xdr:cNvPr id="44" name="Rectangle 1054">
            <a:extLst>
              <a:ext uri="{FF2B5EF4-FFF2-40B4-BE49-F238E27FC236}">
                <a16:creationId xmlns:a16="http://schemas.microsoft.com/office/drawing/2014/main" id="{00000000-0008-0000-0300-00002C000000}"/>
              </a:ext>
            </a:extLst>
          </xdr:cNvPr>
          <xdr:cNvSpPr>
            <a:spLocks noChangeAspect="1" noChangeArrowheads="1"/>
          </xdr:cNvSpPr>
        </xdr:nvSpPr>
        <xdr:spPr bwMode="auto">
          <a:xfrm rot="16200000">
            <a:off x="2430" y="938"/>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45" name="Rectangle 1055">
            <a:extLst>
              <a:ext uri="{FF2B5EF4-FFF2-40B4-BE49-F238E27FC236}">
                <a16:creationId xmlns:a16="http://schemas.microsoft.com/office/drawing/2014/main" id="{00000000-0008-0000-0300-00002D000000}"/>
              </a:ext>
            </a:extLst>
          </xdr:cNvPr>
          <xdr:cNvSpPr>
            <a:spLocks noChangeAspect="1" noChangeArrowheads="1"/>
          </xdr:cNvSpPr>
        </xdr:nvSpPr>
        <xdr:spPr bwMode="auto">
          <a:xfrm rot="16200000">
            <a:off x="2429" y="819"/>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46" name="Rectangle 1056">
            <a:extLst>
              <a:ext uri="{FF2B5EF4-FFF2-40B4-BE49-F238E27FC236}">
                <a16:creationId xmlns:a16="http://schemas.microsoft.com/office/drawing/2014/main" id="{00000000-0008-0000-0300-00002E000000}"/>
              </a:ext>
            </a:extLst>
          </xdr:cNvPr>
          <xdr:cNvSpPr>
            <a:spLocks noChangeAspect="1" noChangeArrowheads="1"/>
          </xdr:cNvSpPr>
        </xdr:nvSpPr>
        <xdr:spPr bwMode="auto">
          <a:xfrm rot="16200000">
            <a:off x="2416" y="883"/>
            <a:ext cx="126" cy="27"/>
          </a:xfrm>
          <a:prstGeom prst="rect">
            <a:avLst/>
          </a:prstGeom>
          <a:gradFill rotWithShape="0">
            <a:gsLst>
              <a:gs pos="0">
                <a:schemeClr val="tx2">
                  <a:lumMod val="20000"/>
                  <a:lumOff val="80000"/>
                </a:schemeClr>
              </a:gs>
              <a:gs pos="50000">
                <a:srgbClr val="00B0F0"/>
              </a:gs>
              <a:gs pos="100000">
                <a:schemeClr val="tx2">
                  <a:lumMod val="20000"/>
                  <a:lumOff val="80000"/>
                </a:schemeClr>
              </a:gs>
            </a:gsLst>
            <a:lin ang="5400000" scaled="1"/>
          </a:gradFill>
          <a:ln w="9525">
            <a:solidFill>
              <a:srgbClr val="000000"/>
            </a:solidFill>
            <a:miter lim="800000"/>
            <a:headEnd/>
            <a:tailEnd/>
          </a:ln>
        </xdr:spPr>
      </xdr:sp>
      <xdr:sp macro="" textlink="">
        <xdr:nvSpPr>
          <xdr:cNvPr id="47" name="Rectangle 1057">
            <a:extLst>
              <a:ext uri="{FF2B5EF4-FFF2-40B4-BE49-F238E27FC236}">
                <a16:creationId xmlns:a16="http://schemas.microsoft.com/office/drawing/2014/main" id="{00000000-0008-0000-0300-00002F000000}"/>
              </a:ext>
            </a:extLst>
          </xdr:cNvPr>
          <xdr:cNvSpPr>
            <a:spLocks noChangeAspect="1" noChangeArrowheads="1"/>
          </xdr:cNvSpPr>
        </xdr:nvSpPr>
        <xdr:spPr bwMode="auto">
          <a:xfrm rot="16200000">
            <a:off x="2475" y="938"/>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48" name="Rectangle 1058">
            <a:extLst>
              <a:ext uri="{FF2B5EF4-FFF2-40B4-BE49-F238E27FC236}">
                <a16:creationId xmlns:a16="http://schemas.microsoft.com/office/drawing/2014/main" id="{00000000-0008-0000-0300-000030000000}"/>
              </a:ext>
            </a:extLst>
          </xdr:cNvPr>
          <xdr:cNvSpPr>
            <a:spLocks noChangeAspect="1" noChangeArrowheads="1"/>
          </xdr:cNvSpPr>
        </xdr:nvSpPr>
        <xdr:spPr bwMode="auto">
          <a:xfrm rot="16200000">
            <a:off x="2474" y="819"/>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49" name="Rectangle 1059">
            <a:extLst>
              <a:ext uri="{FF2B5EF4-FFF2-40B4-BE49-F238E27FC236}">
                <a16:creationId xmlns:a16="http://schemas.microsoft.com/office/drawing/2014/main" id="{00000000-0008-0000-0300-000031000000}"/>
              </a:ext>
            </a:extLst>
          </xdr:cNvPr>
          <xdr:cNvSpPr>
            <a:spLocks noChangeAspect="1" noChangeArrowheads="1"/>
          </xdr:cNvSpPr>
        </xdr:nvSpPr>
        <xdr:spPr bwMode="auto">
          <a:xfrm rot="16200000">
            <a:off x="2462" y="884"/>
            <a:ext cx="126" cy="26"/>
          </a:xfrm>
          <a:prstGeom prst="rect">
            <a:avLst/>
          </a:prstGeom>
          <a:gradFill rotWithShape="0">
            <a:gsLst>
              <a:gs pos="0">
                <a:schemeClr val="tx2">
                  <a:lumMod val="20000"/>
                  <a:lumOff val="80000"/>
                </a:schemeClr>
              </a:gs>
              <a:gs pos="50000">
                <a:srgbClr val="00B0F0"/>
              </a:gs>
              <a:gs pos="100000">
                <a:schemeClr val="tx2">
                  <a:lumMod val="20000"/>
                  <a:lumOff val="80000"/>
                </a:schemeClr>
              </a:gs>
            </a:gsLst>
            <a:lin ang="5400000" scaled="1"/>
          </a:gradFill>
          <a:ln w="9525">
            <a:solidFill>
              <a:srgbClr val="000000"/>
            </a:solidFill>
            <a:miter lim="800000"/>
            <a:headEnd/>
            <a:tailEnd/>
          </a:ln>
        </xdr:spPr>
      </xdr:sp>
      <xdr:sp macro="" textlink="">
        <xdr:nvSpPr>
          <xdr:cNvPr id="50" name="Rectangle 1060">
            <a:extLst>
              <a:ext uri="{FF2B5EF4-FFF2-40B4-BE49-F238E27FC236}">
                <a16:creationId xmlns:a16="http://schemas.microsoft.com/office/drawing/2014/main" id="{00000000-0008-0000-0300-000032000000}"/>
              </a:ext>
            </a:extLst>
          </xdr:cNvPr>
          <xdr:cNvSpPr>
            <a:spLocks noChangeAspect="1" noChangeArrowheads="1"/>
          </xdr:cNvSpPr>
        </xdr:nvSpPr>
        <xdr:spPr bwMode="auto">
          <a:xfrm rot="16200000">
            <a:off x="2522" y="938"/>
            <a:ext cx="8" cy="35"/>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51" name="Rectangle 1061">
            <a:extLst>
              <a:ext uri="{FF2B5EF4-FFF2-40B4-BE49-F238E27FC236}">
                <a16:creationId xmlns:a16="http://schemas.microsoft.com/office/drawing/2014/main" id="{00000000-0008-0000-0300-000033000000}"/>
              </a:ext>
            </a:extLst>
          </xdr:cNvPr>
          <xdr:cNvSpPr>
            <a:spLocks noChangeAspect="1" noChangeArrowheads="1"/>
          </xdr:cNvSpPr>
        </xdr:nvSpPr>
        <xdr:spPr bwMode="auto">
          <a:xfrm rot="16200000">
            <a:off x="2521" y="819"/>
            <a:ext cx="8" cy="35"/>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52" name="Rectangle 1062">
            <a:extLst>
              <a:ext uri="{FF2B5EF4-FFF2-40B4-BE49-F238E27FC236}">
                <a16:creationId xmlns:a16="http://schemas.microsoft.com/office/drawing/2014/main" id="{00000000-0008-0000-0300-000034000000}"/>
              </a:ext>
            </a:extLst>
          </xdr:cNvPr>
          <xdr:cNvSpPr>
            <a:spLocks noChangeAspect="1" noChangeArrowheads="1"/>
          </xdr:cNvSpPr>
        </xdr:nvSpPr>
        <xdr:spPr bwMode="auto">
          <a:xfrm rot="16200000">
            <a:off x="2507" y="883"/>
            <a:ext cx="126" cy="27"/>
          </a:xfrm>
          <a:prstGeom prst="rect">
            <a:avLst/>
          </a:prstGeom>
          <a:gradFill rotWithShape="0">
            <a:gsLst>
              <a:gs pos="0">
                <a:schemeClr val="tx2">
                  <a:lumMod val="20000"/>
                  <a:lumOff val="80000"/>
                </a:schemeClr>
              </a:gs>
              <a:gs pos="50000">
                <a:srgbClr val="00B0F0"/>
              </a:gs>
              <a:gs pos="100000">
                <a:schemeClr val="tx2">
                  <a:lumMod val="20000"/>
                  <a:lumOff val="80000"/>
                </a:schemeClr>
              </a:gs>
            </a:gsLst>
            <a:lin ang="5400000" scaled="1"/>
          </a:gradFill>
          <a:ln w="9525">
            <a:solidFill>
              <a:srgbClr val="000000"/>
            </a:solidFill>
            <a:miter lim="800000"/>
            <a:headEnd/>
            <a:tailEnd/>
          </a:ln>
        </xdr:spPr>
      </xdr:sp>
      <xdr:sp macro="" textlink="">
        <xdr:nvSpPr>
          <xdr:cNvPr id="53" name="Rectangle 1063">
            <a:extLst>
              <a:ext uri="{FF2B5EF4-FFF2-40B4-BE49-F238E27FC236}">
                <a16:creationId xmlns:a16="http://schemas.microsoft.com/office/drawing/2014/main" id="{00000000-0008-0000-0300-000035000000}"/>
              </a:ext>
            </a:extLst>
          </xdr:cNvPr>
          <xdr:cNvSpPr>
            <a:spLocks noChangeAspect="1" noChangeArrowheads="1"/>
          </xdr:cNvSpPr>
        </xdr:nvSpPr>
        <xdr:spPr bwMode="auto">
          <a:xfrm rot="16200000">
            <a:off x="2566" y="938"/>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54" name="Rectangle 1064">
            <a:extLst>
              <a:ext uri="{FF2B5EF4-FFF2-40B4-BE49-F238E27FC236}">
                <a16:creationId xmlns:a16="http://schemas.microsoft.com/office/drawing/2014/main" id="{00000000-0008-0000-0300-000036000000}"/>
              </a:ext>
            </a:extLst>
          </xdr:cNvPr>
          <xdr:cNvSpPr>
            <a:spLocks noChangeAspect="1" noChangeArrowheads="1"/>
          </xdr:cNvSpPr>
        </xdr:nvSpPr>
        <xdr:spPr bwMode="auto">
          <a:xfrm rot="16200000">
            <a:off x="2565" y="819"/>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55" name="Text Box 1096">
            <a:extLst>
              <a:ext uri="{FF2B5EF4-FFF2-40B4-BE49-F238E27FC236}">
                <a16:creationId xmlns:a16="http://schemas.microsoft.com/office/drawing/2014/main" id="{00000000-0008-0000-0300-000037000000}"/>
              </a:ext>
            </a:extLst>
          </xdr:cNvPr>
          <xdr:cNvSpPr txBox="1">
            <a:spLocks noChangeArrowheads="1"/>
          </xdr:cNvSpPr>
        </xdr:nvSpPr>
        <xdr:spPr bwMode="auto">
          <a:xfrm>
            <a:off x="2590" y="839"/>
            <a:ext cx="37" cy="125"/>
          </a:xfrm>
          <a:prstGeom prst="rect">
            <a:avLst/>
          </a:prstGeom>
          <a:noFill/>
          <a:ln w="9525">
            <a:noFill/>
            <a:miter lim="800000"/>
            <a:headEnd/>
            <a:tailEnd/>
          </a:ln>
        </xdr:spPr>
        <xdr:txBody>
          <a:bodyPr wrap="square" lIns="18288" tIns="18288" rIns="18288" bIns="0" anchor="t" upright="1">
            <a:noAutofit/>
          </a:bodyPr>
          <a:lstStyle/>
          <a:p>
            <a:pPr algn="ctr" rtl="0">
              <a:defRPr sz="1000"/>
            </a:pPr>
            <a:r>
              <a:rPr lang="en-US" sz="1800" b="1" i="0" strike="noStrike">
                <a:solidFill>
                  <a:srgbClr val="000000"/>
                </a:solidFill>
                <a:latin typeface="Arial Narrow" pitchFamily="34" charset="0"/>
              </a:rPr>
              <a:t>RO</a:t>
            </a:r>
          </a:p>
        </xdr:txBody>
      </xdr:sp>
      <xdr:sp macro="" textlink="">
        <xdr:nvSpPr>
          <xdr:cNvPr id="56" name="Rectangle 1097">
            <a:extLst>
              <a:ext uri="{FF2B5EF4-FFF2-40B4-BE49-F238E27FC236}">
                <a16:creationId xmlns:a16="http://schemas.microsoft.com/office/drawing/2014/main" id="{00000000-0008-0000-0300-000038000000}"/>
              </a:ext>
            </a:extLst>
          </xdr:cNvPr>
          <xdr:cNvSpPr>
            <a:spLocks noChangeArrowheads="1"/>
          </xdr:cNvSpPr>
        </xdr:nvSpPr>
        <xdr:spPr bwMode="auto">
          <a:xfrm>
            <a:off x="2321" y="821"/>
            <a:ext cx="268" cy="8"/>
          </a:xfrm>
          <a:prstGeom prst="rect">
            <a:avLst/>
          </a:prstGeom>
          <a:solidFill>
            <a:schemeClr val="bg1">
              <a:lumMod val="50000"/>
            </a:schemeClr>
          </a:solidFill>
          <a:ln w="9525">
            <a:solidFill>
              <a:srgbClr val="000000"/>
            </a:solidFill>
            <a:miter lim="800000"/>
            <a:headEnd/>
            <a:tailEnd/>
          </a:ln>
        </xdr:spPr>
      </xdr:sp>
      <xdr:sp macro="" textlink="">
        <xdr:nvSpPr>
          <xdr:cNvPr id="57" name="Line 1098">
            <a:extLst>
              <a:ext uri="{FF2B5EF4-FFF2-40B4-BE49-F238E27FC236}">
                <a16:creationId xmlns:a16="http://schemas.microsoft.com/office/drawing/2014/main" id="{00000000-0008-0000-0300-000039000000}"/>
              </a:ext>
            </a:extLst>
          </xdr:cNvPr>
          <xdr:cNvSpPr>
            <a:spLocks noChangeShapeType="1"/>
          </xdr:cNvSpPr>
        </xdr:nvSpPr>
        <xdr:spPr bwMode="auto">
          <a:xfrm flipV="1">
            <a:off x="2342" y="824"/>
            <a:ext cx="0" cy="142"/>
          </a:xfrm>
          <a:prstGeom prst="line">
            <a:avLst/>
          </a:prstGeom>
          <a:noFill/>
          <a:ln w="38100">
            <a:solidFill>
              <a:srgbClr val="0000FF"/>
            </a:solidFill>
            <a:round/>
            <a:headEnd/>
            <a:tailEnd/>
          </a:ln>
        </xdr:spPr>
      </xdr:sp>
      <xdr:sp macro="" textlink="">
        <xdr:nvSpPr>
          <xdr:cNvPr id="58" name="Line 1099">
            <a:extLst>
              <a:ext uri="{FF2B5EF4-FFF2-40B4-BE49-F238E27FC236}">
                <a16:creationId xmlns:a16="http://schemas.microsoft.com/office/drawing/2014/main" id="{00000000-0008-0000-0300-00003A000000}"/>
              </a:ext>
            </a:extLst>
          </xdr:cNvPr>
          <xdr:cNvSpPr>
            <a:spLocks noChangeShapeType="1"/>
          </xdr:cNvSpPr>
        </xdr:nvSpPr>
        <xdr:spPr bwMode="auto">
          <a:xfrm flipV="1">
            <a:off x="2479" y="824"/>
            <a:ext cx="0" cy="142"/>
          </a:xfrm>
          <a:prstGeom prst="line">
            <a:avLst/>
          </a:prstGeom>
          <a:noFill/>
          <a:ln w="38100">
            <a:solidFill>
              <a:srgbClr val="0000FF"/>
            </a:solidFill>
            <a:round/>
            <a:headEnd/>
            <a:tailEnd/>
          </a:ln>
        </xdr:spPr>
      </xdr:sp>
      <xdr:sp macro="" textlink="">
        <xdr:nvSpPr>
          <xdr:cNvPr id="59" name="Line 1100">
            <a:extLst>
              <a:ext uri="{FF2B5EF4-FFF2-40B4-BE49-F238E27FC236}">
                <a16:creationId xmlns:a16="http://schemas.microsoft.com/office/drawing/2014/main" id="{00000000-0008-0000-0300-00003B000000}"/>
              </a:ext>
            </a:extLst>
          </xdr:cNvPr>
          <xdr:cNvSpPr>
            <a:spLocks noChangeShapeType="1"/>
          </xdr:cNvSpPr>
        </xdr:nvSpPr>
        <xdr:spPr bwMode="auto">
          <a:xfrm flipV="1">
            <a:off x="2434" y="824"/>
            <a:ext cx="0" cy="142"/>
          </a:xfrm>
          <a:prstGeom prst="line">
            <a:avLst/>
          </a:prstGeom>
          <a:noFill/>
          <a:ln w="38100">
            <a:solidFill>
              <a:srgbClr val="0000FF"/>
            </a:solidFill>
            <a:round/>
            <a:headEnd/>
            <a:tailEnd/>
          </a:ln>
        </xdr:spPr>
      </xdr:sp>
      <xdr:sp macro="" textlink="">
        <xdr:nvSpPr>
          <xdr:cNvPr id="60" name="Line 1101">
            <a:extLst>
              <a:ext uri="{FF2B5EF4-FFF2-40B4-BE49-F238E27FC236}">
                <a16:creationId xmlns:a16="http://schemas.microsoft.com/office/drawing/2014/main" id="{00000000-0008-0000-0300-00003C000000}"/>
              </a:ext>
            </a:extLst>
          </xdr:cNvPr>
          <xdr:cNvSpPr>
            <a:spLocks noChangeShapeType="1"/>
          </xdr:cNvSpPr>
        </xdr:nvSpPr>
        <xdr:spPr bwMode="auto">
          <a:xfrm flipV="1">
            <a:off x="2388" y="824"/>
            <a:ext cx="0" cy="142"/>
          </a:xfrm>
          <a:prstGeom prst="line">
            <a:avLst/>
          </a:prstGeom>
          <a:noFill/>
          <a:ln w="38100">
            <a:solidFill>
              <a:srgbClr val="0000FF"/>
            </a:solidFill>
            <a:round/>
            <a:headEnd/>
            <a:tailEnd/>
          </a:ln>
        </xdr:spPr>
      </xdr:sp>
      <xdr:sp macro="" textlink="">
        <xdr:nvSpPr>
          <xdr:cNvPr id="61" name="Line 1102">
            <a:extLst>
              <a:ext uri="{FF2B5EF4-FFF2-40B4-BE49-F238E27FC236}">
                <a16:creationId xmlns:a16="http://schemas.microsoft.com/office/drawing/2014/main" id="{00000000-0008-0000-0300-00003D000000}"/>
              </a:ext>
            </a:extLst>
          </xdr:cNvPr>
          <xdr:cNvSpPr>
            <a:spLocks noChangeShapeType="1"/>
          </xdr:cNvSpPr>
        </xdr:nvSpPr>
        <xdr:spPr bwMode="auto">
          <a:xfrm flipV="1">
            <a:off x="2570" y="824"/>
            <a:ext cx="0" cy="142"/>
          </a:xfrm>
          <a:prstGeom prst="line">
            <a:avLst/>
          </a:prstGeom>
          <a:noFill/>
          <a:ln w="38100">
            <a:solidFill>
              <a:srgbClr val="0000FF"/>
            </a:solidFill>
            <a:round/>
            <a:headEnd/>
            <a:tailEnd/>
          </a:ln>
        </xdr:spPr>
      </xdr:sp>
      <xdr:sp macro="" textlink="">
        <xdr:nvSpPr>
          <xdr:cNvPr id="62" name="Line 1103">
            <a:extLst>
              <a:ext uri="{FF2B5EF4-FFF2-40B4-BE49-F238E27FC236}">
                <a16:creationId xmlns:a16="http://schemas.microsoft.com/office/drawing/2014/main" id="{00000000-0008-0000-0300-00003E000000}"/>
              </a:ext>
            </a:extLst>
          </xdr:cNvPr>
          <xdr:cNvSpPr>
            <a:spLocks noChangeShapeType="1"/>
          </xdr:cNvSpPr>
        </xdr:nvSpPr>
        <xdr:spPr bwMode="auto">
          <a:xfrm flipV="1">
            <a:off x="2525" y="824"/>
            <a:ext cx="0" cy="142"/>
          </a:xfrm>
          <a:prstGeom prst="line">
            <a:avLst/>
          </a:prstGeom>
          <a:noFill/>
          <a:ln w="38100">
            <a:solidFill>
              <a:srgbClr val="0000FF"/>
            </a:solidFill>
            <a:round/>
            <a:headEnd/>
            <a:tailEnd/>
          </a:ln>
        </xdr:spPr>
      </xdr:sp>
      <xdr:sp macro="" textlink="">
        <xdr:nvSpPr>
          <xdr:cNvPr id="63" name="Rectangle 1065">
            <a:extLst>
              <a:ext uri="{FF2B5EF4-FFF2-40B4-BE49-F238E27FC236}">
                <a16:creationId xmlns:a16="http://schemas.microsoft.com/office/drawing/2014/main" id="{00000000-0008-0000-0300-00003F000000}"/>
              </a:ext>
            </a:extLst>
          </xdr:cNvPr>
          <xdr:cNvSpPr>
            <a:spLocks noChangeArrowheads="1"/>
          </xdr:cNvSpPr>
        </xdr:nvSpPr>
        <xdr:spPr bwMode="auto">
          <a:xfrm>
            <a:off x="2322" y="963"/>
            <a:ext cx="265" cy="8"/>
          </a:xfrm>
          <a:prstGeom prst="rect">
            <a:avLst/>
          </a:prstGeom>
          <a:solidFill>
            <a:schemeClr val="bg1">
              <a:lumMod val="50000"/>
            </a:schemeClr>
          </a:solidFill>
          <a:ln w="9525">
            <a:solidFill>
              <a:srgbClr val="000000"/>
            </a:solidFill>
            <a:miter lim="800000"/>
            <a:headEnd/>
            <a:tailEnd/>
          </a:ln>
        </xdr:spPr>
      </xdr:sp>
    </xdr:grpSp>
    <xdr:clientData/>
  </xdr:twoCellAnchor>
  <xdr:twoCellAnchor>
    <xdr:from>
      <xdr:col>38</xdr:col>
      <xdr:colOff>86184</xdr:colOff>
      <xdr:row>31</xdr:row>
      <xdr:rowOff>139700</xdr:rowOff>
    </xdr:from>
    <xdr:to>
      <xdr:col>41</xdr:col>
      <xdr:colOff>152400</xdr:colOff>
      <xdr:row>34</xdr:row>
      <xdr:rowOff>203200</xdr:rowOff>
    </xdr:to>
    <xdr:sp macro="" textlink="">
      <xdr:nvSpPr>
        <xdr:cNvPr id="64" name="AutoShape 1525">
          <a:extLst>
            <a:ext uri="{FF2B5EF4-FFF2-40B4-BE49-F238E27FC236}">
              <a16:creationId xmlns:a16="http://schemas.microsoft.com/office/drawing/2014/main" id="{00000000-0008-0000-0300-000040000000}"/>
            </a:ext>
          </a:extLst>
        </xdr:cNvPr>
        <xdr:cNvSpPr>
          <a:spLocks noChangeArrowheads="1"/>
        </xdr:cNvSpPr>
      </xdr:nvSpPr>
      <xdr:spPr bwMode="auto">
        <a:xfrm>
          <a:off x="24592104" y="8674100"/>
          <a:ext cx="2512236" cy="749300"/>
        </a:xfrm>
        <a:prstGeom prst="homePlate">
          <a:avLst>
            <a:gd name="adj" fmla="val 72917"/>
          </a:avLst>
        </a:prstGeom>
        <a:solidFill>
          <a:srgbClr val="FF6600"/>
        </a:solidFill>
        <a:ln w="9525">
          <a:solidFill>
            <a:srgbClr val="000000"/>
          </a:solidFill>
          <a:miter lim="800000"/>
          <a:headEnd/>
          <a:tailEnd/>
        </a:ln>
      </xdr:spPr>
      <xdr:txBody>
        <a:bodyPr vertOverflow="clip" wrap="square" lIns="27432" tIns="18288" rIns="27432" bIns="18288" anchor="ctr" upright="1"/>
        <a:lstStyle/>
        <a:p>
          <a:pPr algn="ctr" rtl="0"/>
          <a:r>
            <a:rPr lang="en-US" sz="1400" b="1" i="0">
              <a:effectLst/>
              <a:latin typeface="+mn-lt"/>
              <a:ea typeface="+mn-ea"/>
              <a:cs typeface="+mn-cs"/>
            </a:rPr>
            <a:t>Waste stream 2 to Neutralisation</a:t>
          </a:r>
          <a:r>
            <a:rPr lang="en-US" sz="1400" b="1" i="0" baseline="0">
              <a:effectLst/>
              <a:latin typeface="+mn-lt"/>
              <a:ea typeface="+mn-ea"/>
              <a:cs typeface="+mn-cs"/>
            </a:rPr>
            <a:t> tank</a:t>
          </a:r>
          <a:endParaRPr lang="nl-NL" sz="1400">
            <a:effectLst/>
          </a:endParaRPr>
        </a:p>
      </xdr:txBody>
    </xdr:sp>
    <xdr:clientData/>
  </xdr:twoCellAnchor>
  <xdr:twoCellAnchor>
    <xdr:from>
      <xdr:col>30</xdr:col>
      <xdr:colOff>323968</xdr:colOff>
      <xdr:row>18</xdr:row>
      <xdr:rowOff>15496</xdr:rowOff>
    </xdr:from>
    <xdr:to>
      <xdr:col>38</xdr:col>
      <xdr:colOff>31868</xdr:colOff>
      <xdr:row>34</xdr:row>
      <xdr:rowOff>56136</xdr:rowOff>
    </xdr:to>
    <xdr:cxnSp macro="">
      <xdr:nvCxnSpPr>
        <xdr:cNvPr id="65" name="Shape 166">
          <a:extLst>
            <a:ext uri="{FF2B5EF4-FFF2-40B4-BE49-F238E27FC236}">
              <a16:creationId xmlns:a16="http://schemas.microsoft.com/office/drawing/2014/main" id="{00000000-0008-0000-0300-000041000000}"/>
            </a:ext>
          </a:extLst>
        </xdr:cNvPr>
        <xdr:cNvCxnSpPr/>
      </xdr:nvCxnSpPr>
      <xdr:spPr>
        <a:xfrm>
          <a:off x="20123268" y="5057396"/>
          <a:ext cx="4572000" cy="4206240"/>
        </a:xfrm>
        <a:prstGeom prst="bentConnector3">
          <a:avLst>
            <a:gd name="adj1" fmla="val 502"/>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355600</xdr:colOff>
      <xdr:row>14</xdr:row>
      <xdr:rowOff>12701</xdr:rowOff>
    </xdr:from>
    <xdr:to>
      <xdr:col>39</xdr:col>
      <xdr:colOff>12700</xdr:colOff>
      <xdr:row>14</xdr:row>
      <xdr:rowOff>25400</xdr:rowOff>
    </xdr:to>
    <xdr:cxnSp macro="">
      <xdr:nvCxnSpPr>
        <xdr:cNvPr id="66" name="Shape 166">
          <a:extLst>
            <a:ext uri="{FF2B5EF4-FFF2-40B4-BE49-F238E27FC236}">
              <a16:creationId xmlns:a16="http://schemas.microsoft.com/office/drawing/2014/main" id="{00000000-0008-0000-0300-000042000000}"/>
            </a:ext>
          </a:extLst>
        </xdr:cNvPr>
        <xdr:cNvCxnSpPr/>
      </xdr:nvCxnSpPr>
      <xdr:spPr>
        <a:xfrm>
          <a:off x="20650200" y="4089401"/>
          <a:ext cx="4572000" cy="12699"/>
        </a:xfrm>
        <a:prstGeom prst="bentConnector3">
          <a:avLst>
            <a:gd name="adj1" fmla="val 0"/>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374650</xdr:colOff>
      <xdr:row>5</xdr:row>
      <xdr:rowOff>19049</xdr:rowOff>
    </xdr:from>
    <xdr:to>
      <xdr:col>37</xdr:col>
      <xdr:colOff>17600</xdr:colOff>
      <xdr:row>6</xdr:row>
      <xdr:rowOff>221399</xdr:rowOff>
    </xdr:to>
    <xdr:sp macro="" textlink="">
      <xdr:nvSpPr>
        <xdr:cNvPr id="67" name="AutoShape 1525">
          <a:extLst>
            <a:ext uri="{FF2B5EF4-FFF2-40B4-BE49-F238E27FC236}">
              <a16:creationId xmlns:a16="http://schemas.microsoft.com/office/drawing/2014/main" id="{00000000-0008-0000-0300-000043000000}"/>
            </a:ext>
          </a:extLst>
        </xdr:cNvPr>
        <xdr:cNvSpPr>
          <a:spLocks noChangeArrowheads="1"/>
        </xdr:cNvSpPr>
      </xdr:nvSpPr>
      <xdr:spPr bwMode="auto">
        <a:xfrm rot="10800000">
          <a:off x="22498050" y="1936749"/>
          <a:ext cx="1459050" cy="430950"/>
        </a:xfrm>
        <a:prstGeom prst="homePlate">
          <a:avLst>
            <a:gd name="adj" fmla="val 72917"/>
          </a:avLst>
        </a:prstGeom>
        <a:solidFill>
          <a:srgbClr val="00B050"/>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sz="1200" b="1" i="0" strike="noStrike">
              <a:solidFill>
                <a:srgbClr val="000000"/>
              </a:solidFill>
              <a:latin typeface="Arial"/>
              <a:cs typeface="Arial"/>
            </a:rPr>
            <a:t>RO cleaning</a:t>
          </a:r>
        </a:p>
      </xdr:txBody>
    </xdr:sp>
    <xdr:clientData/>
  </xdr:twoCellAnchor>
  <xdr:twoCellAnchor>
    <xdr:from>
      <xdr:col>37</xdr:col>
      <xdr:colOff>17601</xdr:colOff>
      <xdr:row>6</xdr:row>
      <xdr:rowOff>106135</xdr:rowOff>
    </xdr:from>
    <xdr:to>
      <xdr:col>38</xdr:col>
      <xdr:colOff>373201</xdr:colOff>
      <xdr:row>14</xdr:row>
      <xdr:rowOff>4535</xdr:rowOff>
    </xdr:to>
    <xdr:cxnSp macro="">
      <xdr:nvCxnSpPr>
        <xdr:cNvPr id="68" name="Shape 166">
          <a:extLst>
            <a:ext uri="{FF2B5EF4-FFF2-40B4-BE49-F238E27FC236}">
              <a16:creationId xmlns:a16="http://schemas.microsoft.com/office/drawing/2014/main" id="{00000000-0008-0000-0300-000044000000}"/>
            </a:ext>
          </a:extLst>
        </xdr:cNvPr>
        <xdr:cNvCxnSpPr/>
      </xdr:nvCxnSpPr>
      <xdr:spPr>
        <a:xfrm rot="16200000" flipV="1">
          <a:off x="23499901" y="2709635"/>
          <a:ext cx="1828800" cy="914400"/>
        </a:xfrm>
        <a:prstGeom prst="bentConnector2">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241299</xdr:colOff>
      <xdr:row>11</xdr:row>
      <xdr:rowOff>15871</xdr:rowOff>
    </xdr:from>
    <xdr:to>
      <xdr:col>41</xdr:col>
      <xdr:colOff>253999</xdr:colOff>
      <xdr:row>18</xdr:row>
      <xdr:rowOff>76199</xdr:rowOff>
    </xdr:to>
    <xdr:grpSp>
      <xdr:nvGrpSpPr>
        <xdr:cNvPr id="69" name="Group 68">
          <a:extLst>
            <a:ext uri="{FF2B5EF4-FFF2-40B4-BE49-F238E27FC236}">
              <a16:creationId xmlns:a16="http://schemas.microsoft.com/office/drawing/2014/main" id="{00000000-0008-0000-0300-000045000000}"/>
            </a:ext>
          </a:extLst>
        </xdr:cNvPr>
        <xdr:cNvGrpSpPr/>
      </xdr:nvGrpSpPr>
      <xdr:grpSpPr>
        <a:xfrm>
          <a:off x="24679728" y="3485692"/>
          <a:ext cx="2407557" cy="1815650"/>
          <a:chOff x="41950052" y="11901425"/>
          <a:chExt cx="3447877" cy="2384163"/>
        </a:xfrm>
      </xdr:grpSpPr>
      <xdr:sp macro="" textlink="">
        <xdr:nvSpPr>
          <xdr:cNvPr id="70" name="Can 69">
            <a:extLst>
              <a:ext uri="{FF2B5EF4-FFF2-40B4-BE49-F238E27FC236}">
                <a16:creationId xmlns:a16="http://schemas.microsoft.com/office/drawing/2014/main" id="{00000000-0008-0000-0300-000046000000}"/>
              </a:ext>
            </a:extLst>
          </xdr:cNvPr>
          <xdr:cNvSpPr/>
        </xdr:nvSpPr>
        <xdr:spPr>
          <a:xfrm>
            <a:off x="42664796" y="11901425"/>
            <a:ext cx="1798672" cy="1848923"/>
          </a:xfrm>
          <a:prstGeom prst="can">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AU" sz="1800"/>
          </a:p>
        </xdr:txBody>
      </xdr:sp>
      <xdr:sp macro="" textlink="">
        <xdr:nvSpPr>
          <xdr:cNvPr id="71" name="TextBox 124">
            <a:extLst>
              <a:ext uri="{FF2B5EF4-FFF2-40B4-BE49-F238E27FC236}">
                <a16:creationId xmlns:a16="http://schemas.microsoft.com/office/drawing/2014/main" id="{00000000-0008-0000-0300-000047000000}"/>
              </a:ext>
            </a:extLst>
          </xdr:cNvPr>
          <xdr:cNvSpPr txBox="1"/>
        </xdr:nvSpPr>
        <xdr:spPr>
          <a:xfrm>
            <a:off x="41950052" y="13812643"/>
            <a:ext cx="3447877" cy="472945"/>
          </a:xfrm>
          <a:prstGeom prst="rect">
            <a:avLst/>
          </a:prstGeom>
          <a:no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1800" b="1">
                <a:latin typeface="Arial Narrow" pitchFamily="34" charset="0"/>
              </a:rPr>
              <a:t>Product water Tank</a:t>
            </a:r>
            <a:endParaRPr lang="en-AU" sz="1800" b="1">
              <a:latin typeface="Arial Narrow" pitchFamily="34" charset="0"/>
            </a:endParaRPr>
          </a:p>
        </xdr:txBody>
      </xdr:sp>
    </xdr:grpSp>
    <xdr:clientData/>
  </xdr:twoCellAnchor>
  <xdr:twoCellAnchor>
    <xdr:from>
      <xdr:col>4</xdr:col>
      <xdr:colOff>31750</xdr:colOff>
      <xdr:row>14</xdr:row>
      <xdr:rowOff>111125</xdr:rowOff>
    </xdr:from>
    <xdr:to>
      <xdr:col>4</xdr:col>
      <xdr:colOff>671830</xdr:colOff>
      <xdr:row>14</xdr:row>
      <xdr:rowOff>114300</xdr:rowOff>
    </xdr:to>
    <xdr:cxnSp macro="">
      <xdr:nvCxnSpPr>
        <xdr:cNvPr id="72" name="Shape 166">
          <a:extLst>
            <a:ext uri="{FF2B5EF4-FFF2-40B4-BE49-F238E27FC236}">
              <a16:creationId xmlns:a16="http://schemas.microsoft.com/office/drawing/2014/main" id="{00000000-0008-0000-0300-000048000000}"/>
            </a:ext>
          </a:extLst>
        </xdr:cNvPr>
        <xdr:cNvCxnSpPr/>
      </xdr:nvCxnSpPr>
      <xdr:spPr>
        <a:xfrm>
          <a:off x="2927350" y="4180205"/>
          <a:ext cx="640080" cy="3175"/>
        </a:xfrm>
        <a:prstGeom prst="bentConnector3">
          <a:avLst>
            <a:gd name="adj1" fmla="val 50000"/>
          </a:avLst>
        </a:prstGeom>
        <a:ln w="254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406400</xdr:colOff>
      <xdr:row>14</xdr:row>
      <xdr:rowOff>12700</xdr:rowOff>
    </xdr:from>
    <xdr:to>
      <xdr:col>28</xdr:col>
      <xdr:colOff>558800</xdr:colOff>
      <xdr:row>14</xdr:row>
      <xdr:rowOff>25400</xdr:rowOff>
    </xdr:to>
    <xdr:cxnSp macro="">
      <xdr:nvCxnSpPr>
        <xdr:cNvPr id="73" name="Shape 166">
          <a:extLst>
            <a:ext uri="{FF2B5EF4-FFF2-40B4-BE49-F238E27FC236}">
              <a16:creationId xmlns:a16="http://schemas.microsoft.com/office/drawing/2014/main" id="{00000000-0008-0000-0300-000049000000}"/>
            </a:ext>
          </a:extLst>
        </xdr:cNvPr>
        <xdr:cNvCxnSpPr/>
      </xdr:nvCxnSpPr>
      <xdr:spPr>
        <a:xfrm>
          <a:off x="17368520" y="4081780"/>
          <a:ext cx="1676400" cy="12700"/>
        </a:xfrm>
        <a:prstGeom prst="bentConnector3">
          <a:avLst>
            <a:gd name="adj1" fmla="val -859"/>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596903</xdr:colOff>
      <xdr:row>26</xdr:row>
      <xdr:rowOff>104143</xdr:rowOff>
    </xdr:from>
    <xdr:to>
      <xdr:col>35</xdr:col>
      <xdr:colOff>596903</xdr:colOff>
      <xdr:row>34</xdr:row>
      <xdr:rowOff>12703</xdr:rowOff>
    </xdr:to>
    <xdr:cxnSp macro="">
      <xdr:nvCxnSpPr>
        <xdr:cNvPr id="74" name="Shape 166">
          <a:extLst>
            <a:ext uri="{FF2B5EF4-FFF2-40B4-BE49-F238E27FC236}">
              <a16:creationId xmlns:a16="http://schemas.microsoft.com/office/drawing/2014/main" id="{00000000-0008-0000-0300-00004A000000}"/>
            </a:ext>
          </a:extLst>
        </xdr:cNvPr>
        <xdr:cNvCxnSpPr/>
      </xdr:nvCxnSpPr>
      <xdr:spPr>
        <a:xfrm rot="16200000" flipH="1">
          <a:off x="22466303" y="8364223"/>
          <a:ext cx="1737360" cy="0"/>
        </a:xfrm>
        <a:prstGeom prst="bentConnector3">
          <a:avLst>
            <a:gd name="adj1" fmla="val 237"/>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441960</xdr:colOff>
      <xdr:row>6</xdr:row>
      <xdr:rowOff>11065</xdr:rowOff>
    </xdr:from>
    <xdr:to>
      <xdr:col>34</xdr:col>
      <xdr:colOff>381000</xdr:colOff>
      <xdr:row>9</xdr:row>
      <xdr:rowOff>56785</xdr:rowOff>
    </xdr:to>
    <xdr:cxnSp macro="">
      <xdr:nvCxnSpPr>
        <xdr:cNvPr id="75" name="Shape 166">
          <a:extLst>
            <a:ext uri="{FF2B5EF4-FFF2-40B4-BE49-F238E27FC236}">
              <a16:creationId xmlns:a16="http://schemas.microsoft.com/office/drawing/2014/main" id="{00000000-0008-0000-0300-00004B000000}"/>
            </a:ext>
          </a:extLst>
        </xdr:cNvPr>
        <xdr:cNvCxnSpPr/>
      </xdr:nvCxnSpPr>
      <xdr:spPr>
        <a:xfrm rot="10800000" flipV="1">
          <a:off x="20126960" y="2157365"/>
          <a:ext cx="2377440" cy="731520"/>
        </a:xfrm>
        <a:prstGeom prst="bentConnector2">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xdr:col>
      <xdr:colOff>660400</xdr:colOff>
      <xdr:row>11</xdr:row>
      <xdr:rowOff>139700</xdr:rowOff>
    </xdr:from>
    <xdr:to>
      <xdr:col>6</xdr:col>
      <xdr:colOff>127000</xdr:colOff>
      <xdr:row>17</xdr:row>
      <xdr:rowOff>139700</xdr:rowOff>
    </xdr:to>
    <xdr:pic>
      <xdr:nvPicPr>
        <xdr:cNvPr id="76" name="Picture 75">
          <a:extLst>
            <a:ext uri="{FF2B5EF4-FFF2-40B4-BE49-F238E27FC236}">
              <a16:creationId xmlns:a16="http://schemas.microsoft.com/office/drawing/2014/main" id="{00000000-0008-0000-0300-00004C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8634" t="36490" r="2078" b="27055"/>
        <a:stretch/>
      </xdr:blipFill>
      <xdr:spPr bwMode="auto">
        <a:xfrm>
          <a:off x="3556000" y="3522980"/>
          <a:ext cx="1013460" cy="1371600"/>
        </a:xfrm>
        <a:prstGeom prst="rect">
          <a:avLst/>
        </a:prstGeom>
        <a:noFill/>
        <a:ln>
          <a:noFill/>
        </a:ln>
        <a:extLst>
          <a:ext uri="{53640926-AAD7-44D8-BBD7-CCE9431645EC}">
            <a14:shadowObscured xmlns:a14="http://schemas.microsoft.com/office/drawing/2010/main"/>
          </a:ext>
        </a:extLst>
      </xdr:spPr>
    </xdr:pic>
    <xdr:clientData/>
  </xdr:twoCellAnchor>
  <xdr:twoCellAnchor>
    <xdr:from>
      <xdr:col>4</xdr:col>
      <xdr:colOff>508000</xdr:colOff>
      <xdr:row>9</xdr:row>
      <xdr:rowOff>139708</xdr:rowOff>
    </xdr:from>
    <xdr:to>
      <xdr:col>7</xdr:col>
      <xdr:colOff>177800</xdr:colOff>
      <xdr:row>11</xdr:row>
      <xdr:rowOff>101609</xdr:rowOff>
    </xdr:to>
    <xdr:sp macro="" textlink="">
      <xdr:nvSpPr>
        <xdr:cNvPr id="77" name="Text Box 1096">
          <a:extLst>
            <a:ext uri="{FF2B5EF4-FFF2-40B4-BE49-F238E27FC236}">
              <a16:creationId xmlns:a16="http://schemas.microsoft.com/office/drawing/2014/main" id="{00000000-0008-0000-0300-00004D000000}"/>
            </a:ext>
          </a:extLst>
        </xdr:cNvPr>
        <xdr:cNvSpPr txBox="1">
          <a:spLocks noChangeArrowheads="1"/>
        </xdr:cNvSpPr>
      </xdr:nvSpPr>
      <xdr:spPr bwMode="auto">
        <a:xfrm rot="5400000">
          <a:off x="4084319" y="2286009"/>
          <a:ext cx="518161" cy="1879600"/>
        </a:xfrm>
        <a:prstGeom prst="rect">
          <a:avLst/>
        </a:prstGeom>
        <a:noFill/>
        <a:ln w="9525">
          <a:noFill/>
          <a:miter lim="800000"/>
          <a:headEnd/>
          <a:tailEnd/>
        </a:ln>
      </xdr:spPr>
      <xdr:txBody>
        <a:bodyPr wrap="square" lIns="18288" tIns="18288" rIns="18288" bIns="0" anchor="t" upright="1">
          <a:noAutofit/>
        </a:bodyPr>
        <a:lstStyle/>
        <a:p>
          <a:pPr algn="ctr" rtl="0">
            <a:defRPr sz="1000"/>
          </a:pPr>
          <a:r>
            <a:rPr lang="en-US" sz="1800" b="1" i="0" strike="noStrike" baseline="0">
              <a:solidFill>
                <a:srgbClr val="000000"/>
              </a:solidFill>
              <a:latin typeface="Arial Narrow" pitchFamily="34" charset="0"/>
            </a:rPr>
            <a:t>Pre-filter</a:t>
          </a:r>
          <a:endParaRPr lang="en-US" sz="1800" b="1" i="0" strike="noStrike">
            <a:solidFill>
              <a:srgbClr val="000000"/>
            </a:solidFill>
            <a:latin typeface="Arial Narrow" pitchFamily="34" charset="0"/>
          </a:endParaRPr>
        </a:p>
      </xdr:txBody>
    </xdr:sp>
    <xdr:clientData/>
  </xdr:twoCellAnchor>
  <xdr:twoCellAnchor editAs="oneCell">
    <xdr:from>
      <xdr:col>8</xdr:col>
      <xdr:colOff>63500</xdr:colOff>
      <xdr:row>11</xdr:row>
      <xdr:rowOff>38100</xdr:rowOff>
    </xdr:from>
    <xdr:to>
      <xdr:col>11</xdr:col>
      <xdr:colOff>480860</xdr:colOff>
      <xdr:row>17</xdr:row>
      <xdr:rowOff>12700</xdr:rowOff>
    </xdr:to>
    <xdr:pic>
      <xdr:nvPicPr>
        <xdr:cNvPr id="78" name="Picture 77" descr="Image result for actiflo&quot;">
          <a:extLst>
            <a:ext uri="{FF2B5EF4-FFF2-40B4-BE49-F238E27FC236}">
              <a16:creationId xmlns:a16="http://schemas.microsoft.com/office/drawing/2014/main" id="{00000000-0008-0000-0300-00004E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5882"/>
        <a:stretch/>
      </xdr:blipFill>
      <xdr:spPr bwMode="auto">
        <a:xfrm>
          <a:off x="5877560" y="3421380"/>
          <a:ext cx="2322360" cy="1346200"/>
        </a:xfrm>
        <a:prstGeom prst="rect">
          <a:avLst/>
        </a:prstGeom>
        <a:noFill/>
        <a:effectLst>
          <a:glow rad="50800">
            <a:schemeClr val="tx1"/>
          </a:glow>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469900</xdr:colOff>
      <xdr:row>9</xdr:row>
      <xdr:rowOff>139700</xdr:rowOff>
    </xdr:from>
    <xdr:to>
      <xdr:col>16</xdr:col>
      <xdr:colOff>63500</xdr:colOff>
      <xdr:row>18</xdr:row>
      <xdr:rowOff>63500</xdr:rowOff>
    </xdr:to>
    <xdr:pic>
      <xdr:nvPicPr>
        <xdr:cNvPr id="79" name="Picture 78" descr="Two-stage Moving Bed Biofilm Reactor">
          <a:extLst>
            <a:ext uri="{FF2B5EF4-FFF2-40B4-BE49-F238E27FC236}">
              <a16:creationId xmlns:a16="http://schemas.microsoft.com/office/drawing/2014/main" id="{00000000-0008-0000-0300-00004F000000}"/>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32687" t="21634" r="53641" b="41707"/>
        <a:stretch/>
      </xdr:blipFill>
      <xdr:spPr bwMode="auto">
        <a:xfrm>
          <a:off x="9392920" y="2966720"/>
          <a:ext cx="1658620" cy="213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12700</xdr:colOff>
      <xdr:row>14</xdr:row>
      <xdr:rowOff>56318</xdr:rowOff>
    </xdr:from>
    <xdr:to>
      <xdr:col>13</xdr:col>
      <xdr:colOff>436880</xdr:colOff>
      <xdr:row>14</xdr:row>
      <xdr:rowOff>63500</xdr:rowOff>
    </xdr:to>
    <xdr:cxnSp macro="">
      <xdr:nvCxnSpPr>
        <xdr:cNvPr id="80" name="Shape 166">
          <a:extLst>
            <a:ext uri="{FF2B5EF4-FFF2-40B4-BE49-F238E27FC236}">
              <a16:creationId xmlns:a16="http://schemas.microsoft.com/office/drawing/2014/main" id="{00000000-0008-0000-0300-000050000000}"/>
            </a:ext>
          </a:extLst>
        </xdr:cNvPr>
        <xdr:cNvCxnSpPr/>
      </xdr:nvCxnSpPr>
      <xdr:spPr>
        <a:xfrm flipV="1">
          <a:off x="8265160" y="4125398"/>
          <a:ext cx="1094740" cy="7182"/>
        </a:xfrm>
        <a:prstGeom prst="bentConnector3">
          <a:avLst>
            <a:gd name="adj1" fmla="val -3956"/>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266700</xdr:colOff>
      <xdr:row>14</xdr:row>
      <xdr:rowOff>0</xdr:rowOff>
    </xdr:from>
    <xdr:to>
      <xdr:col>17</xdr:col>
      <xdr:colOff>571500</xdr:colOff>
      <xdr:row>14</xdr:row>
      <xdr:rowOff>7182</xdr:rowOff>
    </xdr:to>
    <xdr:cxnSp macro="">
      <xdr:nvCxnSpPr>
        <xdr:cNvPr id="81" name="Shape 166">
          <a:extLst>
            <a:ext uri="{FF2B5EF4-FFF2-40B4-BE49-F238E27FC236}">
              <a16:creationId xmlns:a16="http://schemas.microsoft.com/office/drawing/2014/main" id="{00000000-0008-0000-0300-000051000000}"/>
            </a:ext>
          </a:extLst>
        </xdr:cNvPr>
        <xdr:cNvCxnSpPr/>
      </xdr:nvCxnSpPr>
      <xdr:spPr>
        <a:xfrm flipV="1">
          <a:off x="11216640" y="4069080"/>
          <a:ext cx="1051560" cy="7182"/>
        </a:xfrm>
        <a:prstGeom prst="bentConnector3">
          <a:avLst>
            <a:gd name="adj1" fmla="val -3956"/>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18</xdr:col>
      <xdr:colOff>5080</xdr:colOff>
      <xdr:row>10</xdr:row>
      <xdr:rowOff>208280</xdr:rowOff>
    </xdr:from>
    <xdr:to>
      <xdr:col>21</xdr:col>
      <xdr:colOff>448688</xdr:colOff>
      <xdr:row>16</xdr:row>
      <xdr:rowOff>190500</xdr:rowOff>
    </xdr:to>
    <xdr:pic>
      <xdr:nvPicPr>
        <xdr:cNvPr id="82" name="Picture 81" descr="Image result for actiflo&quot;">
          <a:extLst>
            <a:ext uri="{FF2B5EF4-FFF2-40B4-BE49-F238E27FC236}">
              <a16:creationId xmlns:a16="http://schemas.microsoft.com/office/drawing/2014/main" id="{00000000-0008-0000-0300-000052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5882"/>
        <a:stretch/>
      </xdr:blipFill>
      <xdr:spPr bwMode="auto">
        <a:xfrm>
          <a:off x="12311380" y="3302000"/>
          <a:ext cx="2381266" cy="1414780"/>
        </a:xfrm>
        <a:prstGeom prst="rect">
          <a:avLst/>
        </a:prstGeom>
        <a:noFill/>
        <a:effectLst>
          <a:glow rad="50800">
            <a:schemeClr val="tx1"/>
          </a:glow>
        </a:effectLst>
        <a:extLst>
          <a:ext uri="{909E8E84-426E-40DD-AFC4-6F175D3DCCD1}">
            <a14:hiddenFill xmlns:a14="http://schemas.microsoft.com/office/drawing/2010/main">
              <a:solidFill>
                <a:srgbClr val="FFFFFF"/>
              </a:solidFill>
            </a14:hiddenFill>
          </a:ext>
        </a:extLst>
      </xdr:spPr>
    </xdr:pic>
    <xdr:clientData/>
  </xdr:twoCellAnchor>
  <xdr:twoCellAnchor>
    <xdr:from>
      <xdr:col>22</xdr:col>
      <xdr:colOff>43180</xdr:colOff>
      <xdr:row>14</xdr:row>
      <xdr:rowOff>15240</xdr:rowOff>
    </xdr:from>
    <xdr:to>
      <xdr:col>24</xdr:col>
      <xdr:colOff>58420</xdr:colOff>
      <xdr:row>14</xdr:row>
      <xdr:rowOff>22422</xdr:rowOff>
    </xdr:to>
    <xdr:cxnSp macro="">
      <xdr:nvCxnSpPr>
        <xdr:cNvPr id="83" name="Shape 166">
          <a:extLst>
            <a:ext uri="{FF2B5EF4-FFF2-40B4-BE49-F238E27FC236}">
              <a16:creationId xmlns:a16="http://schemas.microsoft.com/office/drawing/2014/main" id="{00000000-0008-0000-0300-000053000000}"/>
            </a:ext>
          </a:extLst>
        </xdr:cNvPr>
        <xdr:cNvCxnSpPr/>
      </xdr:nvCxnSpPr>
      <xdr:spPr>
        <a:xfrm flipV="1">
          <a:off x="14787880" y="4084320"/>
          <a:ext cx="1013460" cy="7182"/>
        </a:xfrm>
        <a:prstGeom prst="bentConnector3">
          <a:avLst>
            <a:gd name="adj1" fmla="val -3956"/>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647700</xdr:colOff>
      <xdr:row>18</xdr:row>
      <xdr:rowOff>12700</xdr:rowOff>
    </xdr:from>
    <xdr:to>
      <xdr:col>33</xdr:col>
      <xdr:colOff>505460</xdr:colOff>
      <xdr:row>24</xdr:row>
      <xdr:rowOff>38100</xdr:rowOff>
    </xdr:to>
    <xdr:cxnSp macro="">
      <xdr:nvCxnSpPr>
        <xdr:cNvPr id="84" name="Shape 166">
          <a:extLst>
            <a:ext uri="{FF2B5EF4-FFF2-40B4-BE49-F238E27FC236}">
              <a16:creationId xmlns:a16="http://schemas.microsoft.com/office/drawing/2014/main" id="{00000000-0008-0000-0300-000054000000}"/>
            </a:ext>
          </a:extLst>
        </xdr:cNvPr>
        <xdr:cNvCxnSpPr/>
      </xdr:nvCxnSpPr>
      <xdr:spPr>
        <a:xfrm>
          <a:off x="20447000" y="5054600"/>
          <a:ext cx="1737360" cy="1828800"/>
        </a:xfrm>
        <a:prstGeom prst="bentConnector3">
          <a:avLst>
            <a:gd name="adj1" fmla="val -859"/>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431800</xdr:colOff>
      <xdr:row>18</xdr:row>
      <xdr:rowOff>139698</xdr:rowOff>
    </xdr:from>
    <xdr:to>
      <xdr:col>14</xdr:col>
      <xdr:colOff>431801</xdr:colOff>
      <xdr:row>28</xdr:row>
      <xdr:rowOff>63504</xdr:rowOff>
    </xdr:to>
    <xdr:cxnSp macro="">
      <xdr:nvCxnSpPr>
        <xdr:cNvPr id="85" name="Shape 166">
          <a:extLst>
            <a:ext uri="{FF2B5EF4-FFF2-40B4-BE49-F238E27FC236}">
              <a16:creationId xmlns:a16="http://schemas.microsoft.com/office/drawing/2014/main" id="{00000000-0008-0000-0300-000055000000}"/>
            </a:ext>
          </a:extLst>
        </xdr:cNvPr>
        <xdr:cNvCxnSpPr/>
      </xdr:nvCxnSpPr>
      <xdr:spPr>
        <a:xfrm rot="5400000">
          <a:off x="8649968" y="6544310"/>
          <a:ext cx="2735586" cy="1"/>
        </a:xfrm>
        <a:prstGeom prst="bentConnector3">
          <a:avLst>
            <a:gd name="adj1" fmla="val 50000"/>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495300</xdr:colOff>
      <xdr:row>8</xdr:row>
      <xdr:rowOff>190510</xdr:rowOff>
    </xdr:from>
    <xdr:to>
      <xdr:col>11</xdr:col>
      <xdr:colOff>165100</xdr:colOff>
      <xdr:row>10</xdr:row>
      <xdr:rowOff>152411</xdr:rowOff>
    </xdr:to>
    <xdr:sp macro="" textlink="">
      <xdr:nvSpPr>
        <xdr:cNvPr id="86" name="Text Box 1096">
          <a:extLst>
            <a:ext uri="{FF2B5EF4-FFF2-40B4-BE49-F238E27FC236}">
              <a16:creationId xmlns:a16="http://schemas.microsoft.com/office/drawing/2014/main" id="{00000000-0008-0000-0300-000056000000}"/>
            </a:ext>
          </a:extLst>
        </xdr:cNvPr>
        <xdr:cNvSpPr txBox="1">
          <a:spLocks noChangeArrowheads="1"/>
        </xdr:cNvSpPr>
      </xdr:nvSpPr>
      <xdr:spPr bwMode="auto">
        <a:xfrm rot="5400000">
          <a:off x="6830059" y="2268231"/>
          <a:ext cx="457201" cy="1498600"/>
        </a:xfrm>
        <a:prstGeom prst="rect">
          <a:avLst/>
        </a:prstGeom>
        <a:noFill/>
        <a:ln w="9525">
          <a:noFill/>
          <a:miter lim="800000"/>
          <a:headEnd/>
          <a:tailEnd/>
        </a:ln>
      </xdr:spPr>
      <xdr:txBody>
        <a:bodyPr wrap="square" lIns="18288" tIns="18288" rIns="18288" bIns="0" anchor="t" upright="1">
          <a:noAutofit/>
        </a:bodyPr>
        <a:lstStyle/>
        <a:p>
          <a:pPr algn="ctr" rtl="0">
            <a:defRPr sz="1000"/>
          </a:pPr>
          <a:r>
            <a:rPr lang="en-US" sz="1800" b="1" i="0" strike="noStrike" baseline="0">
              <a:solidFill>
                <a:srgbClr val="000000"/>
              </a:solidFill>
              <a:latin typeface="Arial Narrow" pitchFamily="34" charset="0"/>
            </a:rPr>
            <a:t>Actiflo</a:t>
          </a:r>
          <a:endParaRPr lang="en-US" sz="1800" b="1" i="0" strike="noStrike">
            <a:solidFill>
              <a:srgbClr val="000000"/>
            </a:solidFill>
            <a:latin typeface="Arial Narrow" pitchFamily="34" charset="0"/>
          </a:endParaRPr>
        </a:p>
      </xdr:txBody>
    </xdr:sp>
    <xdr:clientData/>
  </xdr:twoCellAnchor>
  <xdr:twoCellAnchor>
    <xdr:from>
      <xdr:col>13</xdr:col>
      <xdr:colOff>457202</xdr:colOff>
      <xdr:row>7</xdr:row>
      <xdr:rowOff>152411</xdr:rowOff>
    </xdr:from>
    <xdr:to>
      <xdr:col>16</xdr:col>
      <xdr:colOff>127002</xdr:colOff>
      <xdr:row>9</xdr:row>
      <xdr:rowOff>152412</xdr:rowOff>
    </xdr:to>
    <xdr:sp macro="" textlink="">
      <xdr:nvSpPr>
        <xdr:cNvPr id="87" name="Text Box 1096">
          <a:extLst>
            <a:ext uri="{FF2B5EF4-FFF2-40B4-BE49-F238E27FC236}">
              <a16:creationId xmlns:a16="http://schemas.microsoft.com/office/drawing/2014/main" id="{00000000-0008-0000-0300-000057000000}"/>
            </a:ext>
          </a:extLst>
        </xdr:cNvPr>
        <xdr:cNvSpPr txBox="1">
          <a:spLocks noChangeArrowheads="1"/>
        </xdr:cNvSpPr>
      </xdr:nvSpPr>
      <xdr:spPr bwMode="auto">
        <a:xfrm rot="5400000">
          <a:off x="9999981" y="1902472"/>
          <a:ext cx="457201" cy="1696720"/>
        </a:xfrm>
        <a:prstGeom prst="rect">
          <a:avLst/>
        </a:prstGeom>
        <a:noFill/>
        <a:ln w="9525">
          <a:noFill/>
          <a:miter lim="800000"/>
          <a:headEnd/>
          <a:tailEnd/>
        </a:ln>
      </xdr:spPr>
      <xdr:txBody>
        <a:bodyPr wrap="square" lIns="18288" tIns="18288" rIns="18288" bIns="0" anchor="t" upright="1">
          <a:noAutofit/>
        </a:bodyPr>
        <a:lstStyle/>
        <a:p>
          <a:pPr algn="ctr" rtl="0">
            <a:defRPr sz="1000"/>
          </a:pPr>
          <a:r>
            <a:rPr lang="en-US" sz="1800" b="1" i="0" strike="noStrike" baseline="0">
              <a:solidFill>
                <a:srgbClr val="000000"/>
              </a:solidFill>
              <a:latin typeface="Arial Narrow" pitchFamily="34" charset="0"/>
            </a:rPr>
            <a:t>MBBR</a:t>
          </a:r>
          <a:endParaRPr lang="en-US" sz="1800" b="1" i="0" strike="noStrike">
            <a:solidFill>
              <a:srgbClr val="000000"/>
            </a:solidFill>
            <a:latin typeface="Arial Narrow" pitchFamily="34" charset="0"/>
          </a:endParaRPr>
        </a:p>
      </xdr:txBody>
    </xdr:sp>
    <xdr:clientData/>
  </xdr:twoCellAnchor>
  <xdr:twoCellAnchor>
    <xdr:from>
      <xdr:col>18</xdr:col>
      <xdr:colOff>508002</xdr:colOff>
      <xdr:row>9</xdr:row>
      <xdr:rowOff>10</xdr:rowOff>
    </xdr:from>
    <xdr:to>
      <xdr:col>21</xdr:col>
      <xdr:colOff>177802</xdr:colOff>
      <xdr:row>10</xdr:row>
      <xdr:rowOff>190511</xdr:rowOff>
    </xdr:to>
    <xdr:sp macro="" textlink="">
      <xdr:nvSpPr>
        <xdr:cNvPr id="88" name="Text Box 1096">
          <a:extLst>
            <a:ext uri="{FF2B5EF4-FFF2-40B4-BE49-F238E27FC236}">
              <a16:creationId xmlns:a16="http://schemas.microsoft.com/office/drawing/2014/main" id="{00000000-0008-0000-0300-000058000000}"/>
            </a:ext>
          </a:extLst>
        </xdr:cNvPr>
        <xdr:cNvSpPr txBox="1">
          <a:spLocks noChangeArrowheads="1"/>
        </xdr:cNvSpPr>
      </xdr:nvSpPr>
      <xdr:spPr bwMode="auto">
        <a:xfrm rot="5400000">
          <a:off x="13335001" y="2306331"/>
          <a:ext cx="457201" cy="1498600"/>
        </a:xfrm>
        <a:prstGeom prst="rect">
          <a:avLst/>
        </a:prstGeom>
        <a:noFill/>
        <a:ln w="9525">
          <a:noFill/>
          <a:miter lim="800000"/>
          <a:headEnd/>
          <a:tailEnd/>
        </a:ln>
      </xdr:spPr>
      <xdr:txBody>
        <a:bodyPr wrap="square" lIns="18288" tIns="18288" rIns="18288" bIns="0" anchor="t" upright="1">
          <a:noAutofit/>
        </a:bodyPr>
        <a:lstStyle/>
        <a:p>
          <a:pPr algn="ctr" rtl="0">
            <a:defRPr sz="1000"/>
          </a:pPr>
          <a:r>
            <a:rPr lang="en-US" sz="1800" b="1" i="0" strike="noStrike" baseline="0">
              <a:solidFill>
                <a:srgbClr val="000000"/>
              </a:solidFill>
              <a:latin typeface="Arial Narrow" pitchFamily="34" charset="0"/>
            </a:rPr>
            <a:t>Actiflo</a:t>
          </a:r>
          <a:endParaRPr lang="en-US" sz="1800" b="1" i="0" strike="noStrike">
            <a:solidFill>
              <a:srgbClr val="000000"/>
            </a:solidFill>
            <a:latin typeface="Arial Narrow" pitchFamily="34" charset="0"/>
          </a:endParaRPr>
        </a:p>
      </xdr:txBody>
    </xdr:sp>
    <xdr:clientData/>
  </xdr:twoCellAnchor>
  <xdr:twoCellAnchor>
    <xdr:from>
      <xdr:col>5</xdr:col>
      <xdr:colOff>695326</xdr:colOff>
      <xdr:row>17</xdr:row>
      <xdr:rowOff>113256</xdr:rowOff>
    </xdr:from>
    <xdr:to>
      <xdr:col>14</xdr:col>
      <xdr:colOff>106046</xdr:colOff>
      <xdr:row>30</xdr:row>
      <xdr:rowOff>95476</xdr:rowOff>
    </xdr:to>
    <xdr:cxnSp macro="">
      <xdr:nvCxnSpPr>
        <xdr:cNvPr id="89" name="Shape 166">
          <a:extLst>
            <a:ext uri="{FF2B5EF4-FFF2-40B4-BE49-F238E27FC236}">
              <a16:creationId xmlns:a16="http://schemas.microsoft.com/office/drawing/2014/main" id="{00000000-0008-0000-0300-000059000000}"/>
            </a:ext>
          </a:extLst>
        </xdr:cNvPr>
        <xdr:cNvCxnSpPr/>
      </xdr:nvCxnSpPr>
      <xdr:spPr>
        <a:xfrm rot="16200000" flipH="1">
          <a:off x="5286376" y="3980406"/>
          <a:ext cx="3512820" cy="5303520"/>
        </a:xfrm>
        <a:prstGeom prst="bentConnector2">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50800</xdr:colOff>
      <xdr:row>17</xdr:row>
      <xdr:rowOff>50799</xdr:rowOff>
    </xdr:from>
    <xdr:to>
      <xdr:col>18</xdr:col>
      <xdr:colOff>50801</xdr:colOff>
      <xdr:row>28</xdr:row>
      <xdr:rowOff>33019</xdr:rowOff>
    </xdr:to>
    <xdr:cxnSp macro="">
      <xdr:nvCxnSpPr>
        <xdr:cNvPr id="90" name="Shape 166">
          <a:extLst>
            <a:ext uri="{FF2B5EF4-FFF2-40B4-BE49-F238E27FC236}">
              <a16:creationId xmlns:a16="http://schemas.microsoft.com/office/drawing/2014/main" id="{00000000-0008-0000-0300-00005A000000}"/>
            </a:ext>
          </a:extLst>
        </xdr:cNvPr>
        <xdr:cNvCxnSpPr/>
      </xdr:nvCxnSpPr>
      <xdr:spPr>
        <a:xfrm rot="5400000">
          <a:off x="10819131" y="6343648"/>
          <a:ext cx="3075940" cy="1"/>
        </a:xfrm>
        <a:prstGeom prst="bentConnector3">
          <a:avLst>
            <a:gd name="adj1" fmla="val 50000"/>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495320</xdr:colOff>
      <xdr:row>18</xdr:row>
      <xdr:rowOff>88902</xdr:rowOff>
    </xdr:from>
    <xdr:to>
      <xdr:col>36</xdr:col>
      <xdr:colOff>265916</xdr:colOff>
      <xdr:row>27</xdr:row>
      <xdr:rowOff>177803</xdr:rowOff>
    </xdr:to>
    <xdr:grpSp>
      <xdr:nvGrpSpPr>
        <xdr:cNvPr id="91" name="Group 1045">
          <a:extLst>
            <a:ext uri="{FF2B5EF4-FFF2-40B4-BE49-F238E27FC236}">
              <a16:creationId xmlns:a16="http://schemas.microsoft.com/office/drawing/2014/main" id="{00000000-0008-0000-0300-00005B000000}"/>
            </a:ext>
          </a:extLst>
        </xdr:cNvPr>
        <xdr:cNvGrpSpPr>
          <a:grpSpLocks/>
        </xdr:cNvGrpSpPr>
      </xdr:nvGrpSpPr>
      <xdr:grpSpPr bwMode="auto">
        <a:xfrm rot="5400000">
          <a:off x="21434043" y="5861001"/>
          <a:ext cx="2715079" cy="1621167"/>
          <a:chOff x="2321" y="811"/>
          <a:chExt cx="306" cy="160"/>
        </a:xfrm>
      </xdr:grpSpPr>
      <xdr:sp macro="" textlink="">
        <xdr:nvSpPr>
          <xdr:cNvPr id="92" name="Rectangle 1047">
            <a:extLst>
              <a:ext uri="{FF2B5EF4-FFF2-40B4-BE49-F238E27FC236}">
                <a16:creationId xmlns:a16="http://schemas.microsoft.com/office/drawing/2014/main" id="{00000000-0008-0000-0300-00005C000000}"/>
              </a:ext>
            </a:extLst>
          </xdr:cNvPr>
          <xdr:cNvSpPr>
            <a:spLocks noChangeAspect="1" noChangeArrowheads="1"/>
          </xdr:cNvSpPr>
        </xdr:nvSpPr>
        <xdr:spPr bwMode="auto">
          <a:xfrm rot="16200000">
            <a:off x="2280" y="883"/>
            <a:ext cx="126" cy="27"/>
          </a:xfrm>
          <a:prstGeom prst="rect">
            <a:avLst/>
          </a:prstGeom>
          <a:gradFill rotWithShape="0">
            <a:gsLst>
              <a:gs pos="0">
                <a:schemeClr val="tx2">
                  <a:lumMod val="20000"/>
                  <a:lumOff val="80000"/>
                </a:schemeClr>
              </a:gs>
              <a:gs pos="50000">
                <a:srgbClr val="00B0F0"/>
              </a:gs>
              <a:gs pos="100000">
                <a:schemeClr val="tx2">
                  <a:lumMod val="20000"/>
                  <a:lumOff val="80000"/>
                </a:schemeClr>
              </a:gs>
            </a:gsLst>
            <a:lin ang="5400000" scaled="1"/>
          </a:gradFill>
          <a:ln w="9525">
            <a:solidFill>
              <a:srgbClr val="000000"/>
            </a:solidFill>
            <a:miter lim="800000"/>
            <a:headEnd/>
            <a:tailEnd/>
          </a:ln>
        </xdr:spPr>
      </xdr:sp>
      <xdr:sp macro="" textlink="">
        <xdr:nvSpPr>
          <xdr:cNvPr id="93" name="Rectangle 1048">
            <a:extLst>
              <a:ext uri="{FF2B5EF4-FFF2-40B4-BE49-F238E27FC236}">
                <a16:creationId xmlns:a16="http://schemas.microsoft.com/office/drawing/2014/main" id="{00000000-0008-0000-0300-00005D000000}"/>
              </a:ext>
            </a:extLst>
          </xdr:cNvPr>
          <xdr:cNvSpPr>
            <a:spLocks noChangeAspect="1" noChangeArrowheads="1"/>
          </xdr:cNvSpPr>
        </xdr:nvSpPr>
        <xdr:spPr bwMode="auto">
          <a:xfrm rot="16200000">
            <a:off x="2339" y="938"/>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94" name="Rectangle 1049">
            <a:extLst>
              <a:ext uri="{FF2B5EF4-FFF2-40B4-BE49-F238E27FC236}">
                <a16:creationId xmlns:a16="http://schemas.microsoft.com/office/drawing/2014/main" id="{00000000-0008-0000-0300-00005E000000}"/>
              </a:ext>
            </a:extLst>
          </xdr:cNvPr>
          <xdr:cNvSpPr>
            <a:spLocks noChangeAspect="1" noChangeArrowheads="1"/>
          </xdr:cNvSpPr>
        </xdr:nvSpPr>
        <xdr:spPr bwMode="auto">
          <a:xfrm rot="16200000">
            <a:off x="2338" y="819"/>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95" name="Rectangle 1050">
            <a:extLst>
              <a:ext uri="{FF2B5EF4-FFF2-40B4-BE49-F238E27FC236}">
                <a16:creationId xmlns:a16="http://schemas.microsoft.com/office/drawing/2014/main" id="{00000000-0008-0000-0300-00005F000000}"/>
              </a:ext>
            </a:extLst>
          </xdr:cNvPr>
          <xdr:cNvSpPr>
            <a:spLocks noChangeAspect="1" noChangeArrowheads="1"/>
          </xdr:cNvSpPr>
        </xdr:nvSpPr>
        <xdr:spPr bwMode="auto">
          <a:xfrm rot="16200000">
            <a:off x="2326" y="884"/>
            <a:ext cx="126" cy="26"/>
          </a:xfrm>
          <a:prstGeom prst="rect">
            <a:avLst/>
          </a:prstGeom>
          <a:gradFill rotWithShape="0">
            <a:gsLst>
              <a:gs pos="0">
                <a:schemeClr val="tx2">
                  <a:lumMod val="20000"/>
                  <a:lumOff val="80000"/>
                </a:schemeClr>
              </a:gs>
              <a:gs pos="50000">
                <a:srgbClr val="00B0F0"/>
              </a:gs>
              <a:gs pos="100000">
                <a:schemeClr val="tx2">
                  <a:lumMod val="20000"/>
                  <a:lumOff val="80000"/>
                </a:schemeClr>
              </a:gs>
            </a:gsLst>
            <a:lin ang="5400000" scaled="1"/>
          </a:gradFill>
          <a:ln w="9525">
            <a:solidFill>
              <a:srgbClr val="000000"/>
            </a:solidFill>
            <a:miter lim="800000"/>
            <a:headEnd/>
            <a:tailEnd/>
          </a:ln>
        </xdr:spPr>
      </xdr:sp>
      <xdr:sp macro="" textlink="">
        <xdr:nvSpPr>
          <xdr:cNvPr id="96" name="Rectangle 1051">
            <a:extLst>
              <a:ext uri="{FF2B5EF4-FFF2-40B4-BE49-F238E27FC236}">
                <a16:creationId xmlns:a16="http://schemas.microsoft.com/office/drawing/2014/main" id="{00000000-0008-0000-0300-000060000000}"/>
              </a:ext>
            </a:extLst>
          </xdr:cNvPr>
          <xdr:cNvSpPr>
            <a:spLocks noChangeAspect="1" noChangeArrowheads="1"/>
          </xdr:cNvSpPr>
        </xdr:nvSpPr>
        <xdr:spPr bwMode="auto">
          <a:xfrm rot="16200000">
            <a:off x="2386" y="938"/>
            <a:ext cx="8" cy="35"/>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97" name="Rectangle 1052">
            <a:extLst>
              <a:ext uri="{FF2B5EF4-FFF2-40B4-BE49-F238E27FC236}">
                <a16:creationId xmlns:a16="http://schemas.microsoft.com/office/drawing/2014/main" id="{00000000-0008-0000-0300-000061000000}"/>
              </a:ext>
            </a:extLst>
          </xdr:cNvPr>
          <xdr:cNvSpPr>
            <a:spLocks noChangeAspect="1" noChangeArrowheads="1"/>
          </xdr:cNvSpPr>
        </xdr:nvSpPr>
        <xdr:spPr bwMode="auto">
          <a:xfrm rot="16200000">
            <a:off x="2385" y="819"/>
            <a:ext cx="8" cy="35"/>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98" name="Rectangle 1053">
            <a:extLst>
              <a:ext uri="{FF2B5EF4-FFF2-40B4-BE49-F238E27FC236}">
                <a16:creationId xmlns:a16="http://schemas.microsoft.com/office/drawing/2014/main" id="{00000000-0008-0000-0300-000062000000}"/>
              </a:ext>
            </a:extLst>
          </xdr:cNvPr>
          <xdr:cNvSpPr>
            <a:spLocks noChangeAspect="1" noChangeArrowheads="1"/>
          </xdr:cNvSpPr>
        </xdr:nvSpPr>
        <xdr:spPr bwMode="auto">
          <a:xfrm rot="16200000">
            <a:off x="2371" y="883"/>
            <a:ext cx="126" cy="27"/>
          </a:xfrm>
          <a:prstGeom prst="rect">
            <a:avLst/>
          </a:prstGeom>
          <a:gradFill rotWithShape="0">
            <a:gsLst>
              <a:gs pos="0">
                <a:schemeClr val="tx2">
                  <a:lumMod val="20000"/>
                  <a:lumOff val="80000"/>
                </a:schemeClr>
              </a:gs>
              <a:gs pos="50000">
                <a:srgbClr val="00B0F0"/>
              </a:gs>
              <a:gs pos="100000">
                <a:schemeClr val="tx2">
                  <a:lumMod val="20000"/>
                  <a:lumOff val="80000"/>
                </a:schemeClr>
              </a:gs>
            </a:gsLst>
            <a:lin ang="5400000" scaled="1"/>
          </a:gradFill>
          <a:ln w="9525">
            <a:solidFill>
              <a:srgbClr val="000000"/>
            </a:solidFill>
            <a:miter lim="800000"/>
            <a:headEnd/>
            <a:tailEnd/>
          </a:ln>
        </xdr:spPr>
      </xdr:sp>
      <xdr:sp macro="" textlink="">
        <xdr:nvSpPr>
          <xdr:cNvPr id="99" name="Rectangle 1054">
            <a:extLst>
              <a:ext uri="{FF2B5EF4-FFF2-40B4-BE49-F238E27FC236}">
                <a16:creationId xmlns:a16="http://schemas.microsoft.com/office/drawing/2014/main" id="{00000000-0008-0000-0300-000063000000}"/>
              </a:ext>
            </a:extLst>
          </xdr:cNvPr>
          <xdr:cNvSpPr>
            <a:spLocks noChangeAspect="1" noChangeArrowheads="1"/>
          </xdr:cNvSpPr>
        </xdr:nvSpPr>
        <xdr:spPr bwMode="auto">
          <a:xfrm rot="16200000">
            <a:off x="2430" y="938"/>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00" name="Rectangle 1055">
            <a:extLst>
              <a:ext uri="{FF2B5EF4-FFF2-40B4-BE49-F238E27FC236}">
                <a16:creationId xmlns:a16="http://schemas.microsoft.com/office/drawing/2014/main" id="{00000000-0008-0000-0300-000064000000}"/>
              </a:ext>
            </a:extLst>
          </xdr:cNvPr>
          <xdr:cNvSpPr>
            <a:spLocks noChangeAspect="1" noChangeArrowheads="1"/>
          </xdr:cNvSpPr>
        </xdr:nvSpPr>
        <xdr:spPr bwMode="auto">
          <a:xfrm rot="16200000">
            <a:off x="2429" y="819"/>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01" name="Rectangle 1056">
            <a:extLst>
              <a:ext uri="{FF2B5EF4-FFF2-40B4-BE49-F238E27FC236}">
                <a16:creationId xmlns:a16="http://schemas.microsoft.com/office/drawing/2014/main" id="{00000000-0008-0000-0300-000065000000}"/>
              </a:ext>
            </a:extLst>
          </xdr:cNvPr>
          <xdr:cNvSpPr>
            <a:spLocks noChangeAspect="1" noChangeArrowheads="1"/>
          </xdr:cNvSpPr>
        </xdr:nvSpPr>
        <xdr:spPr bwMode="auto">
          <a:xfrm rot="16200000">
            <a:off x="2416" y="883"/>
            <a:ext cx="126" cy="27"/>
          </a:xfrm>
          <a:prstGeom prst="rect">
            <a:avLst/>
          </a:prstGeom>
          <a:gradFill rotWithShape="0">
            <a:gsLst>
              <a:gs pos="0">
                <a:schemeClr val="tx2">
                  <a:lumMod val="20000"/>
                  <a:lumOff val="80000"/>
                </a:schemeClr>
              </a:gs>
              <a:gs pos="50000">
                <a:srgbClr val="00B0F0"/>
              </a:gs>
              <a:gs pos="100000">
                <a:schemeClr val="tx2">
                  <a:lumMod val="20000"/>
                  <a:lumOff val="80000"/>
                </a:schemeClr>
              </a:gs>
            </a:gsLst>
            <a:lin ang="5400000" scaled="1"/>
          </a:gradFill>
          <a:ln w="9525">
            <a:solidFill>
              <a:srgbClr val="000000"/>
            </a:solidFill>
            <a:miter lim="800000"/>
            <a:headEnd/>
            <a:tailEnd/>
          </a:ln>
        </xdr:spPr>
      </xdr:sp>
      <xdr:sp macro="" textlink="">
        <xdr:nvSpPr>
          <xdr:cNvPr id="102" name="Rectangle 1057">
            <a:extLst>
              <a:ext uri="{FF2B5EF4-FFF2-40B4-BE49-F238E27FC236}">
                <a16:creationId xmlns:a16="http://schemas.microsoft.com/office/drawing/2014/main" id="{00000000-0008-0000-0300-000066000000}"/>
              </a:ext>
            </a:extLst>
          </xdr:cNvPr>
          <xdr:cNvSpPr>
            <a:spLocks noChangeAspect="1" noChangeArrowheads="1"/>
          </xdr:cNvSpPr>
        </xdr:nvSpPr>
        <xdr:spPr bwMode="auto">
          <a:xfrm rot="16200000">
            <a:off x="2475" y="938"/>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03" name="Rectangle 1058">
            <a:extLst>
              <a:ext uri="{FF2B5EF4-FFF2-40B4-BE49-F238E27FC236}">
                <a16:creationId xmlns:a16="http://schemas.microsoft.com/office/drawing/2014/main" id="{00000000-0008-0000-0300-000067000000}"/>
              </a:ext>
            </a:extLst>
          </xdr:cNvPr>
          <xdr:cNvSpPr>
            <a:spLocks noChangeAspect="1" noChangeArrowheads="1"/>
          </xdr:cNvSpPr>
        </xdr:nvSpPr>
        <xdr:spPr bwMode="auto">
          <a:xfrm rot="16200000">
            <a:off x="2474" y="819"/>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04" name="Rectangle 1059">
            <a:extLst>
              <a:ext uri="{FF2B5EF4-FFF2-40B4-BE49-F238E27FC236}">
                <a16:creationId xmlns:a16="http://schemas.microsoft.com/office/drawing/2014/main" id="{00000000-0008-0000-0300-000068000000}"/>
              </a:ext>
            </a:extLst>
          </xdr:cNvPr>
          <xdr:cNvSpPr>
            <a:spLocks noChangeAspect="1" noChangeArrowheads="1"/>
          </xdr:cNvSpPr>
        </xdr:nvSpPr>
        <xdr:spPr bwMode="auto">
          <a:xfrm rot="16200000">
            <a:off x="2462" y="884"/>
            <a:ext cx="126" cy="26"/>
          </a:xfrm>
          <a:prstGeom prst="rect">
            <a:avLst/>
          </a:prstGeom>
          <a:gradFill rotWithShape="0">
            <a:gsLst>
              <a:gs pos="0">
                <a:schemeClr val="tx2">
                  <a:lumMod val="20000"/>
                  <a:lumOff val="80000"/>
                </a:schemeClr>
              </a:gs>
              <a:gs pos="50000">
                <a:srgbClr val="00B0F0"/>
              </a:gs>
              <a:gs pos="100000">
                <a:schemeClr val="tx2">
                  <a:lumMod val="20000"/>
                  <a:lumOff val="80000"/>
                </a:schemeClr>
              </a:gs>
            </a:gsLst>
            <a:lin ang="5400000" scaled="1"/>
          </a:gradFill>
          <a:ln w="9525">
            <a:solidFill>
              <a:srgbClr val="000000"/>
            </a:solidFill>
            <a:miter lim="800000"/>
            <a:headEnd/>
            <a:tailEnd/>
          </a:ln>
        </xdr:spPr>
      </xdr:sp>
      <xdr:sp macro="" textlink="">
        <xdr:nvSpPr>
          <xdr:cNvPr id="105" name="Rectangle 1060">
            <a:extLst>
              <a:ext uri="{FF2B5EF4-FFF2-40B4-BE49-F238E27FC236}">
                <a16:creationId xmlns:a16="http://schemas.microsoft.com/office/drawing/2014/main" id="{00000000-0008-0000-0300-000069000000}"/>
              </a:ext>
            </a:extLst>
          </xdr:cNvPr>
          <xdr:cNvSpPr>
            <a:spLocks noChangeAspect="1" noChangeArrowheads="1"/>
          </xdr:cNvSpPr>
        </xdr:nvSpPr>
        <xdr:spPr bwMode="auto">
          <a:xfrm rot="16200000">
            <a:off x="2522" y="938"/>
            <a:ext cx="8" cy="35"/>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06" name="Rectangle 1061">
            <a:extLst>
              <a:ext uri="{FF2B5EF4-FFF2-40B4-BE49-F238E27FC236}">
                <a16:creationId xmlns:a16="http://schemas.microsoft.com/office/drawing/2014/main" id="{00000000-0008-0000-0300-00006A000000}"/>
              </a:ext>
            </a:extLst>
          </xdr:cNvPr>
          <xdr:cNvSpPr>
            <a:spLocks noChangeAspect="1" noChangeArrowheads="1"/>
          </xdr:cNvSpPr>
        </xdr:nvSpPr>
        <xdr:spPr bwMode="auto">
          <a:xfrm rot="16200000">
            <a:off x="2521" y="819"/>
            <a:ext cx="8" cy="35"/>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07" name="Rectangle 1062">
            <a:extLst>
              <a:ext uri="{FF2B5EF4-FFF2-40B4-BE49-F238E27FC236}">
                <a16:creationId xmlns:a16="http://schemas.microsoft.com/office/drawing/2014/main" id="{00000000-0008-0000-0300-00006B000000}"/>
              </a:ext>
            </a:extLst>
          </xdr:cNvPr>
          <xdr:cNvSpPr>
            <a:spLocks noChangeAspect="1" noChangeArrowheads="1"/>
          </xdr:cNvSpPr>
        </xdr:nvSpPr>
        <xdr:spPr bwMode="auto">
          <a:xfrm rot="16200000">
            <a:off x="2507" y="883"/>
            <a:ext cx="126" cy="27"/>
          </a:xfrm>
          <a:prstGeom prst="rect">
            <a:avLst/>
          </a:prstGeom>
          <a:gradFill rotWithShape="0">
            <a:gsLst>
              <a:gs pos="0">
                <a:schemeClr val="tx2">
                  <a:lumMod val="20000"/>
                  <a:lumOff val="80000"/>
                </a:schemeClr>
              </a:gs>
              <a:gs pos="50000">
                <a:srgbClr val="00B0F0"/>
              </a:gs>
              <a:gs pos="100000">
                <a:schemeClr val="tx2">
                  <a:lumMod val="20000"/>
                  <a:lumOff val="80000"/>
                </a:schemeClr>
              </a:gs>
            </a:gsLst>
            <a:lin ang="5400000" scaled="1"/>
          </a:gradFill>
          <a:ln w="9525">
            <a:solidFill>
              <a:srgbClr val="000000"/>
            </a:solidFill>
            <a:miter lim="800000"/>
            <a:headEnd/>
            <a:tailEnd/>
          </a:ln>
        </xdr:spPr>
      </xdr:sp>
      <xdr:sp macro="" textlink="">
        <xdr:nvSpPr>
          <xdr:cNvPr id="108" name="Rectangle 1063">
            <a:extLst>
              <a:ext uri="{FF2B5EF4-FFF2-40B4-BE49-F238E27FC236}">
                <a16:creationId xmlns:a16="http://schemas.microsoft.com/office/drawing/2014/main" id="{00000000-0008-0000-0300-00006C000000}"/>
              </a:ext>
            </a:extLst>
          </xdr:cNvPr>
          <xdr:cNvSpPr>
            <a:spLocks noChangeAspect="1" noChangeArrowheads="1"/>
          </xdr:cNvSpPr>
        </xdr:nvSpPr>
        <xdr:spPr bwMode="auto">
          <a:xfrm rot="16200000">
            <a:off x="2566" y="938"/>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09" name="Rectangle 1064">
            <a:extLst>
              <a:ext uri="{FF2B5EF4-FFF2-40B4-BE49-F238E27FC236}">
                <a16:creationId xmlns:a16="http://schemas.microsoft.com/office/drawing/2014/main" id="{00000000-0008-0000-0300-00006D000000}"/>
              </a:ext>
            </a:extLst>
          </xdr:cNvPr>
          <xdr:cNvSpPr>
            <a:spLocks noChangeAspect="1" noChangeArrowheads="1"/>
          </xdr:cNvSpPr>
        </xdr:nvSpPr>
        <xdr:spPr bwMode="auto">
          <a:xfrm rot="16200000">
            <a:off x="2565" y="819"/>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10" name="Text Box 1096">
            <a:extLst>
              <a:ext uri="{FF2B5EF4-FFF2-40B4-BE49-F238E27FC236}">
                <a16:creationId xmlns:a16="http://schemas.microsoft.com/office/drawing/2014/main" id="{00000000-0008-0000-0300-00006E000000}"/>
              </a:ext>
            </a:extLst>
          </xdr:cNvPr>
          <xdr:cNvSpPr txBox="1">
            <a:spLocks noChangeArrowheads="1"/>
          </xdr:cNvSpPr>
        </xdr:nvSpPr>
        <xdr:spPr bwMode="auto">
          <a:xfrm>
            <a:off x="2590" y="839"/>
            <a:ext cx="37" cy="125"/>
          </a:xfrm>
          <a:prstGeom prst="rect">
            <a:avLst/>
          </a:prstGeom>
          <a:noFill/>
          <a:ln w="9525">
            <a:noFill/>
            <a:miter lim="800000"/>
            <a:headEnd/>
            <a:tailEnd/>
          </a:ln>
        </xdr:spPr>
        <xdr:txBody>
          <a:bodyPr wrap="square" lIns="18288" tIns="18288" rIns="18288" bIns="0" anchor="t" upright="1">
            <a:noAutofit/>
          </a:bodyPr>
          <a:lstStyle/>
          <a:p>
            <a:pPr algn="ctr" rtl="0">
              <a:defRPr sz="1000"/>
            </a:pPr>
            <a:r>
              <a:rPr lang="en-US" sz="1800" b="1" i="0" strike="noStrike">
                <a:solidFill>
                  <a:srgbClr val="000000"/>
                </a:solidFill>
                <a:latin typeface="Arial Narrow" pitchFamily="34" charset="0"/>
              </a:rPr>
              <a:t>RO</a:t>
            </a:r>
          </a:p>
        </xdr:txBody>
      </xdr:sp>
      <xdr:sp macro="" textlink="">
        <xdr:nvSpPr>
          <xdr:cNvPr id="111" name="Rectangle 1097">
            <a:extLst>
              <a:ext uri="{FF2B5EF4-FFF2-40B4-BE49-F238E27FC236}">
                <a16:creationId xmlns:a16="http://schemas.microsoft.com/office/drawing/2014/main" id="{00000000-0008-0000-0300-00006F000000}"/>
              </a:ext>
            </a:extLst>
          </xdr:cNvPr>
          <xdr:cNvSpPr>
            <a:spLocks noChangeArrowheads="1"/>
          </xdr:cNvSpPr>
        </xdr:nvSpPr>
        <xdr:spPr bwMode="auto">
          <a:xfrm>
            <a:off x="2321" y="821"/>
            <a:ext cx="268" cy="8"/>
          </a:xfrm>
          <a:prstGeom prst="rect">
            <a:avLst/>
          </a:prstGeom>
          <a:solidFill>
            <a:schemeClr val="bg1">
              <a:lumMod val="50000"/>
            </a:schemeClr>
          </a:solidFill>
          <a:ln w="9525">
            <a:solidFill>
              <a:srgbClr val="000000"/>
            </a:solidFill>
            <a:miter lim="800000"/>
            <a:headEnd/>
            <a:tailEnd/>
          </a:ln>
        </xdr:spPr>
      </xdr:sp>
      <xdr:sp macro="" textlink="">
        <xdr:nvSpPr>
          <xdr:cNvPr id="112" name="Line 1098">
            <a:extLst>
              <a:ext uri="{FF2B5EF4-FFF2-40B4-BE49-F238E27FC236}">
                <a16:creationId xmlns:a16="http://schemas.microsoft.com/office/drawing/2014/main" id="{00000000-0008-0000-0300-000070000000}"/>
              </a:ext>
            </a:extLst>
          </xdr:cNvPr>
          <xdr:cNvSpPr>
            <a:spLocks noChangeShapeType="1"/>
          </xdr:cNvSpPr>
        </xdr:nvSpPr>
        <xdr:spPr bwMode="auto">
          <a:xfrm flipV="1">
            <a:off x="2342" y="824"/>
            <a:ext cx="0" cy="142"/>
          </a:xfrm>
          <a:prstGeom prst="line">
            <a:avLst/>
          </a:prstGeom>
          <a:noFill/>
          <a:ln w="38100">
            <a:solidFill>
              <a:srgbClr val="0000FF"/>
            </a:solidFill>
            <a:round/>
            <a:headEnd/>
            <a:tailEnd/>
          </a:ln>
        </xdr:spPr>
      </xdr:sp>
      <xdr:sp macro="" textlink="">
        <xdr:nvSpPr>
          <xdr:cNvPr id="113" name="Line 1099">
            <a:extLst>
              <a:ext uri="{FF2B5EF4-FFF2-40B4-BE49-F238E27FC236}">
                <a16:creationId xmlns:a16="http://schemas.microsoft.com/office/drawing/2014/main" id="{00000000-0008-0000-0300-000071000000}"/>
              </a:ext>
            </a:extLst>
          </xdr:cNvPr>
          <xdr:cNvSpPr>
            <a:spLocks noChangeShapeType="1"/>
          </xdr:cNvSpPr>
        </xdr:nvSpPr>
        <xdr:spPr bwMode="auto">
          <a:xfrm flipV="1">
            <a:off x="2479" y="823"/>
            <a:ext cx="0" cy="142"/>
          </a:xfrm>
          <a:prstGeom prst="line">
            <a:avLst/>
          </a:prstGeom>
          <a:noFill/>
          <a:ln w="38100">
            <a:solidFill>
              <a:srgbClr val="0000FF"/>
            </a:solidFill>
            <a:round/>
            <a:headEnd/>
            <a:tailEnd/>
          </a:ln>
        </xdr:spPr>
      </xdr:sp>
      <xdr:sp macro="" textlink="">
        <xdr:nvSpPr>
          <xdr:cNvPr id="114" name="Line 1100">
            <a:extLst>
              <a:ext uri="{FF2B5EF4-FFF2-40B4-BE49-F238E27FC236}">
                <a16:creationId xmlns:a16="http://schemas.microsoft.com/office/drawing/2014/main" id="{00000000-0008-0000-0300-000072000000}"/>
              </a:ext>
            </a:extLst>
          </xdr:cNvPr>
          <xdr:cNvSpPr>
            <a:spLocks noChangeShapeType="1"/>
          </xdr:cNvSpPr>
        </xdr:nvSpPr>
        <xdr:spPr bwMode="auto">
          <a:xfrm flipV="1">
            <a:off x="2434" y="824"/>
            <a:ext cx="0" cy="142"/>
          </a:xfrm>
          <a:prstGeom prst="line">
            <a:avLst/>
          </a:prstGeom>
          <a:noFill/>
          <a:ln w="38100">
            <a:solidFill>
              <a:srgbClr val="0000FF"/>
            </a:solidFill>
            <a:round/>
            <a:headEnd/>
            <a:tailEnd/>
          </a:ln>
        </xdr:spPr>
      </xdr:sp>
      <xdr:sp macro="" textlink="">
        <xdr:nvSpPr>
          <xdr:cNvPr id="115" name="Line 1101">
            <a:extLst>
              <a:ext uri="{FF2B5EF4-FFF2-40B4-BE49-F238E27FC236}">
                <a16:creationId xmlns:a16="http://schemas.microsoft.com/office/drawing/2014/main" id="{00000000-0008-0000-0300-000073000000}"/>
              </a:ext>
            </a:extLst>
          </xdr:cNvPr>
          <xdr:cNvSpPr>
            <a:spLocks noChangeShapeType="1"/>
          </xdr:cNvSpPr>
        </xdr:nvSpPr>
        <xdr:spPr bwMode="auto">
          <a:xfrm flipV="1">
            <a:off x="2388" y="824"/>
            <a:ext cx="0" cy="142"/>
          </a:xfrm>
          <a:prstGeom prst="line">
            <a:avLst/>
          </a:prstGeom>
          <a:noFill/>
          <a:ln w="38100">
            <a:solidFill>
              <a:srgbClr val="0000FF"/>
            </a:solidFill>
            <a:round/>
            <a:headEnd/>
            <a:tailEnd/>
          </a:ln>
        </xdr:spPr>
      </xdr:sp>
      <xdr:sp macro="" textlink="">
        <xdr:nvSpPr>
          <xdr:cNvPr id="116" name="Line 1102">
            <a:extLst>
              <a:ext uri="{FF2B5EF4-FFF2-40B4-BE49-F238E27FC236}">
                <a16:creationId xmlns:a16="http://schemas.microsoft.com/office/drawing/2014/main" id="{00000000-0008-0000-0300-000074000000}"/>
              </a:ext>
            </a:extLst>
          </xdr:cNvPr>
          <xdr:cNvSpPr>
            <a:spLocks noChangeShapeType="1"/>
          </xdr:cNvSpPr>
        </xdr:nvSpPr>
        <xdr:spPr bwMode="auto">
          <a:xfrm flipV="1">
            <a:off x="2570" y="824"/>
            <a:ext cx="0" cy="142"/>
          </a:xfrm>
          <a:prstGeom prst="line">
            <a:avLst/>
          </a:prstGeom>
          <a:noFill/>
          <a:ln w="38100">
            <a:solidFill>
              <a:srgbClr val="0000FF"/>
            </a:solidFill>
            <a:round/>
            <a:headEnd/>
            <a:tailEnd/>
          </a:ln>
        </xdr:spPr>
      </xdr:sp>
      <xdr:sp macro="" textlink="">
        <xdr:nvSpPr>
          <xdr:cNvPr id="117" name="Line 1103">
            <a:extLst>
              <a:ext uri="{FF2B5EF4-FFF2-40B4-BE49-F238E27FC236}">
                <a16:creationId xmlns:a16="http://schemas.microsoft.com/office/drawing/2014/main" id="{00000000-0008-0000-0300-000075000000}"/>
              </a:ext>
            </a:extLst>
          </xdr:cNvPr>
          <xdr:cNvSpPr>
            <a:spLocks noChangeShapeType="1"/>
          </xdr:cNvSpPr>
        </xdr:nvSpPr>
        <xdr:spPr bwMode="auto">
          <a:xfrm flipV="1">
            <a:off x="2525" y="811"/>
            <a:ext cx="0" cy="142"/>
          </a:xfrm>
          <a:prstGeom prst="line">
            <a:avLst/>
          </a:prstGeom>
          <a:noFill/>
          <a:ln w="38100">
            <a:solidFill>
              <a:srgbClr val="0000FF"/>
            </a:solidFill>
            <a:round/>
            <a:headEnd/>
            <a:tailEnd/>
          </a:ln>
        </xdr:spPr>
      </xdr:sp>
      <xdr:sp macro="" textlink="">
        <xdr:nvSpPr>
          <xdr:cNvPr id="118" name="Rectangle 1065">
            <a:extLst>
              <a:ext uri="{FF2B5EF4-FFF2-40B4-BE49-F238E27FC236}">
                <a16:creationId xmlns:a16="http://schemas.microsoft.com/office/drawing/2014/main" id="{00000000-0008-0000-0300-000076000000}"/>
              </a:ext>
            </a:extLst>
          </xdr:cNvPr>
          <xdr:cNvSpPr>
            <a:spLocks noChangeArrowheads="1"/>
          </xdr:cNvSpPr>
        </xdr:nvSpPr>
        <xdr:spPr bwMode="auto">
          <a:xfrm>
            <a:off x="2322" y="963"/>
            <a:ext cx="265" cy="8"/>
          </a:xfrm>
          <a:prstGeom prst="rect">
            <a:avLst/>
          </a:prstGeom>
          <a:solidFill>
            <a:schemeClr val="bg1">
              <a:lumMod val="50000"/>
            </a:schemeClr>
          </a:solidFill>
          <a:ln w="9525">
            <a:solidFill>
              <a:srgbClr val="000000"/>
            </a:solidFill>
            <a:miter lim="800000"/>
            <a:headEnd/>
            <a:tailEnd/>
          </a:ln>
        </xdr:spPr>
      </xdr:sp>
    </xdr:grpSp>
    <xdr:clientData/>
  </xdr:twoCellAnchor>
  <xdr:twoCellAnchor>
    <xdr:from>
      <xdr:col>34</xdr:col>
      <xdr:colOff>322580</xdr:colOff>
      <xdr:row>6</xdr:row>
      <xdr:rowOff>31385</xdr:rowOff>
    </xdr:from>
    <xdr:to>
      <xdr:col>34</xdr:col>
      <xdr:colOff>322580</xdr:colOff>
      <xdr:row>18</xdr:row>
      <xdr:rowOff>153305</xdr:rowOff>
    </xdr:to>
    <xdr:cxnSp macro="">
      <xdr:nvCxnSpPr>
        <xdr:cNvPr id="119" name="Shape 166">
          <a:extLst>
            <a:ext uri="{FF2B5EF4-FFF2-40B4-BE49-F238E27FC236}">
              <a16:creationId xmlns:a16="http://schemas.microsoft.com/office/drawing/2014/main" id="{00000000-0008-0000-0300-000077000000}"/>
            </a:ext>
          </a:extLst>
        </xdr:cNvPr>
        <xdr:cNvCxnSpPr/>
      </xdr:nvCxnSpPr>
      <xdr:spPr>
        <a:xfrm rot="10800000" flipV="1">
          <a:off x="22445980" y="2177685"/>
          <a:ext cx="0" cy="3017520"/>
        </a:xfrm>
        <a:prstGeom prst="bentConnector2">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205790</xdr:colOff>
      <xdr:row>14</xdr:row>
      <xdr:rowOff>5080</xdr:rowOff>
    </xdr:from>
    <xdr:to>
      <xdr:col>37</xdr:col>
      <xdr:colOff>378510</xdr:colOff>
      <xdr:row>20</xdr:row>
      <xdr:rowOff>0</xdr:rowOff>
    </xdr:to>
    <xdr:cxnSp macro="">
      <xdr:nvCxnSpPr>
        <xdr:cNvPr id="120" name="Shape 166">
          <a:extLst>
            <a:ext uri="{FF2B5EF4-FFF2-40B4-BE49-F238E27FC236}">
              <a16:creationId xmlns:a16="http://schemas.microsoft.com/office/drawing/2014/main" id="{00000000-0008-0000-0300-000078000000}"/>
            </a:ext>
          </a:extLst>
        </xdr:cNvPr>
        <xdr:cNvCxnSpPr/>
      </xdr:nvCxnSpPr>
      <xdr:spPr>
        <a:xfrm flipV="1">
          <a:off x="23586490" y="4081780"/>
          <a:ext cx="731520" cy="1645920"/>
        </a:xfrm>
        <a:prstGeom prst="bentConnector2">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482600</xdr:colOff>
      <xdr:row>7</xdr:row>
      <xdr:rowOff>215900</xdr:rowOff>
    </xdr:from>
    <xdr:to>
      <xdr:col>13</xdr:col>
      <xdr:colOff>254000</xdr:colOff>
      <xdr:row>19</xdr:row>
      <xdr:rowOff>355600</xdr:rowOff>
    </xdr:to>
    <xdr:sp macro="" textlink="">
      <xdr:nvSpPr>
        <xdr:cNvPr id="121" name="Multiply 120">
          <a:extLst>
            <a:ext uri="{FF2B5EF4-FFF2-40B4-BE49-F238E27FC236}">
              <a16:creationId xmlns:a16="http://schemas.microsoft.com/office/drawing/2014/main" id="{00000000-0008-0000-0300-000079000000}"/>
            </a:ext>
          </a:extLst>
        </xdr:cNvPr>
        <xdr:cNvSpPr/>
      </xdr:nvSpPr>
      <xdr:spPr>
        <a:xfrm>
          <a:off x="4925060" y="2585720"/>
          <a:ext cx="4251960" cy="3103880"/>
        </a:xfrm>
        <a:prstGeom prst="mathMultiply">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16</xdr:col>
      <xdr:colOff>441960</xdr:colOff>
      <xdr:row>7</xdr:row>
      <xdr:rowOff>109220</xdr:rowOff>
    </xdr:from>
    <xdr:to>
      <xdr:col>23</xdr:col>
      <xdr:colOff>378460</xdr:colOff>
      <xdr:row>19</xdr:row>
      <xdr:rowOff>248920</xdr:rowOff>
    </xdr:to>
    <xdr:sp macro="" textlink="">
      <xdr:nvSpPr>
        <xdr:cNvPr id="122" name="Multiply 121">
          <a:extLst>
            <a:ext uri="{FF2B5EF4-FFF2-40B4-BE49-F238E27FC236}">
              <a16:creationId xmlns:a16="http://schemas.microsoft.com/office/drawing/2014/main" id="{00000000-0008-0000-0300-00007A000000}"/>
            </a:ext>
          </a:extLst>
        </xdr:cNvPr>
        <xdr:cNvSpPr/>
      </xdr:nvSpPr>
      <xdr:spPr>
        <a:xfrm>
          <a:off x="11389360" y="2484120"/>
          <a:ext cx="4254500" cy="3098800"/>
        </a:xfrm>
        <a:prstGeom prst="mathMultiply">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215900</xdr:colOff>
      <xdr:row>13</xdr:row>
      <xdr:rowOff>51934</xdr:rowOff>
    </xdr:from>
    <xdr:to>
      <xdr:col>4</xdr:col>
      <xdr:colOff>19651</xdr:colOff>
      <xdr:row>15</xdr:row>
      <xdr:rowOff>165100</xdr:rowOff>
    </xdr:to>
    <xdr:sp macro="" textlink="">
      <xdr:nvSpPr>
        <xdr:cNvPr id="2" name="AutoShape 1523">
          <a:extLst>
            <a:ext uri="{FF2B5EF4-FFF2-40B4-BE49-F238E27FC236}">
              <a16:creationId xmlns:a16="http://schemas.microsoft.com/office/drawing/2014/main" id="{00000000-0008-0000-0400-000002000000}"/>
            </a:ext>
          </a:extLst>
        </xdr:cNvPr>
        <xdr:cNvSpPr>
          <a:spLocks noChangeArrowheads="1"/>
        </xdr:cNvSpPr>
      </xdr:nvSpPr>
      <xdr:spPr bwMode="auto">
        <a:xfrm>
          <a:off x="825500" y="3892414"/>
          <a:ext cx="2089751" cy="570366"/>
        </a:xfrm>
        <a:prstGeom prst="homePlate">
          <a:avLst>
            <a:gd name="adj" fmla="val 72917"/>
          </a:avLst>
        </a:prstGeom>
        <a:solidFill>
          <a:schemeClr val="accent2">
            <a:lumMod val="60000"/>
            <a:lumOff val="4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sz="1200" b="1" i="0" strike="noStrike">
              <a:solidFill>
                <a:srgbClr val="000000"/>
              </a:solidFill>
              <a:latin typeface="Arial"/>
              <a:cs typeface="Arial"/>
            </a:rPr>
            <a:t>Industrial wastewater</a:t>
          </a:r>
        </a:p>
      </xdr:txBody>
    </xdr:sp>
    <xdr:clientData/>
  </xdr:twoCellAnchor>
  <xdr:twoCellAnchor>
    <xdr:from>
      <xdr:col>14</xdr:col>
      <xdr:colOff>108396</xdr:colOff>
      <xdr:row>28</xdr:row>
      <xdr:rowOff>76653</xdr:rowOff>
    </xdr:from>
    <xdr:to>
      <xdr:col>18</xdr:col>
      <xdr:colOff>533399</xdr:colOff>
      <xdr:row>30</xdr:row>
      <xdr:rowOff>139700</xdr:rowOff>
    </xdr:to>
    <xdr:sp macro="" textlink="">
      <xdr:nvSpPr>
        <xdr:cNvPr id="3" name="AutoShape 1525">
          <a:extLst>
            <a:ext uri="{FF2B5EF4-FFF2-40B4-BE49-F238E27FC236}">
              <a16:creationId xmlns:a16="http://schemas.microsoft.com/office/drawing/2014/main" id="{00000000-0008-0000-0400-000003000000}"/>
            </a:ext>
          </a:extLst>
        </xdr:cNvPr>
        <xdr:cNvSpPr>
          <a:spLocks noChangeArrowheads="1"/>
        </xdr:cNvSpPr>
      </xdr:nvSpPr>
      <xdr:spPr bwMode="auto">
        <a:xfrm>
          <a:off x="9694356" y="7925253"/>
          <a:ext cx="3145343" cy="520247"/>
        </a:xfrm>
        <a:prstGeom prst="homePlate">
          <a:avLst>
            <a:gd name="adj" fmla="val 72917"/>
          </a:avLst>
        </a:prstGeom>
        <a:solidFill>
          <a:srgbClr val="FF6600"/>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sz="1400" b="1" i="0" strike="noStrike">
              <a:solidFill>
                <a:srgbClr val="000000"/>
              </a:solidFill>
              <a:latin typeface="Arial"/>
              <a:cs typeface="Arial"/>
            </a:rPr>
            <a:t>Waste</a:t>
          </a:r>
          <a:r>
            <a:rPr lang="en-US" sz="1400" b="1" i="0" strike="noStrike" baseline="0">
              <a:solidFill>
                <a:srgbClr val="000000"/>
              </a:solidFill>
              <a:latin typeface="Arial"/>
              <a:cs typeface="Arial"/>
            </a:rPr>
            <a:t> stream 1 to</a:t>
          </a:r>
          <a:r>
            <a:rPr lang="en-US" sz="1400" b="1" i="0" strike="noStrike">
              <a:solidFill>
                <a:srgbClr val="000000"/>
              </a:solidFill>
              <a:latin typeface="Arial"/>
              <a:cs typeface="Arial"/>
            </a:rPr>
            <a:t> waste </a:t>
          </a:r>
          <a:r>
            <a:rPr lang="en-US" sz="1400" b="1" i="0" strike="noStrike" baseline="0">
              <a:solidFill>
                <a:srgbClr val="000000"/>
              </a:solidFill>
              <a:latin typeface="Arial"/>
              <a:cs typeface="Arial"/>
            </a:rPr>
            <a:t>tank</a:t>
          </a:r>
          <a:endParaRPr lang="en-US" sz="1400" b="1" i="0" strike="noStrike">
            <a:solidFill>
              <a:srgbClr val="000000"/>
            </a:solidFill>
            <a:latin typeface="Arial"/>
            <a:cs typeface="Arial"/>
          </a:endParaRPr>
        </a:p>
      </xdr:txBody>
    </xdr:sp>
    <xdr:clientData/>
  </xdr:twoCellAnchor>
  <xdr:twoCellAnchor>
    <xdr:from>
      <xdr:col>9</xdr:col>
      <xdr:colOff>517526</xdr:colOff>
      <xdr:row>17</xdr:row>
      <xdr:rowOff>42136</xdr:rowOff>
    </xdr:from>
    <xdr:to>
      <xdr:col>14</xdr:col>
      <xdr:colOff>121286</xdr:colOff>
      <xdr:row>29</xdr:row>
      <xdr:rowOff>70076</xdr:rowOff>
    </xdr:to>
    <xdr:cxnSp macro="">
      <xdr:nvCxnSpPr>
        <xdr:cNvPr id="4" name="Shape 166">
          <a:extLst>
            <a:ext uri="{FF2B5EF4-FFF2-40B4-BE49-F238E27FC236}">
              <a16:creationId xmlns:a16="http://schemas.microsoft.com/office/drawing/2014/main" id="{00000000-0008-0000-0400-000004000000}"/>
            </a:ext>
          </a:extLst>
        </xdr:cNvPr>
        <xdr:cNvCxnSpPr/>
      </xdr:nvCxnSpPr>
      <xdr:spPr>
        <a:xfrm rot="16200000" flipH="1">
          <a:off x="6649086" y="5089116"/>
          <a:ext cx="3350260" cy="2766060"/>
        </a:xfrm>
        <a:prstGeom prst="bentConnector2">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78932</xdr:colOff>
      <xdr:row>8</xdr:row>
      <xdr:rowOff>149695</xdr:rowOff>
    </xdr:from>
    <xdr:to>
      <xdr:col>26</xdr:col>
      <xdr:colOff>339442</xdr:colOff>
      <xdr:row>19</xdr:row>
      <xdr:rowOff>101902</xdr:rowOff>
    </xdr:to>
    <xdr:grpSp>
      <xdr:nvGrpSpPr>
        <xdr:cNvPr id="5" name="Group 1045">
          <a:extLst>
            <a:ext uri="{FF2B5EF4-FFF2-40B4-BE49-F238E27FC236}">
              <a16:creationId xmlns:a16="http://schemas.microsoft.com/office/drawing/2014/main" id="{00000000-0008-0000-0400-000005000000}"/>
            </a:ext>
          </a:extLst>
        </xdr:cNvPr>
        <xdr:cNvGrpSpPr>
          <a:grpSpLocks/>
        </xdr:cNvGrpSpPr>
      </xdr:nvGrpSpPr>
      <xdr:grpSpPr bwMode="auto">
        <a:xfrm rot="5400000">
          <a:off x="15132905" y="3478972"/>
          <a:ext cx="2809707" cy="1485153"/>
          <a:chOff x="2321" y="821"/>
          <a:chExt cx="306" cy="150"/>
        </a:xfrm>
      </xdr:grpSpPr>
      <xdr:sp macro="" textlink="">
        <xdr:nvSpPr>
          <xdr:cNvPr id="6" name="Rectangle 1047">
            <a:extLst>
              <a:ext uri="{FF2B5EF4-FFF2-40B4-BE49-F238E27FC236}">
                <a16:creationId xmlns:a16="http://schemas.microsoft.com/office/drawing/2014/main" id="{00000000-0008-0000-0400-000006000000}"/>
              </a:ext>
            </a:extLst>
          </xdr:cNvPr>
          <xdr:cNvSpPr>
            <a:spLocks noChangeAspect="1" noChangeArrowheads="1"/>
          </xdr:cNvSpPr>
        </xdr:nvSpPr>
        <xdr:spPr bwMode="auto">
          <a:xfrm rot="16200000">
            <a:off x="2280" y="883"/>
            <a:ext cx="126" cy="27"/>
          </a:xfrm>
          <a:prstGeom prst="rect">
            <a:avLst/>
          </a:prstGeom>
          <a:gradFill rotWithShape="0">
            <a:gsLst>
              <a:gs pos="0">
                <a:srgbClr val="00FF00"/>
              </a:gs>
              <a:gs pos="50000">
                <a:srgbClr val="007600"/>
              </a:gs>
              <a:gs pos="100000">
                <a:srgbClr val="00FF00"/>
              </a:gs>
            </a:gsLst>
            <a:lin ang="5400000" scaled="1"/>
          </a:gradFill>
          <a:ln w="9525">
            <a:solidFill>
              <a:srgbClr val="000000"/>
            </a:solidFill>
            <a:miter lim="800000"/>
            <a:headEnd/>
            <a:tailEnd/>
          </a:ln>
        </xdr:spPr>
      </xdr:sp>
      <xdr:sp macro="" textlink="">
        <xdr:nvSpPr>
          <xdr:cNvPr id="7" name="Rectangle 1048">
            <a:extLst>
              <a:ext uri="{FF2B5EF4-FFF2-40B4-BE49-F238E27FC236}">
                <a16:creationId xmlns:a16="http://schemas.microsoft.com/office/drawing/2014/main" id="{00000000-0008-0000-0400-000007000000}"/>
              </a:ext>
            </a:extLst>
          </xdr:cNvPr>
          <xdr:cNvSpPr>
            <a:spLocks noChangeAspect="1" noChangeArrowheads="1"/>
          </xdr:cNvSpPr>
        </xdr:nvSpPr>
        <xdr:spPr bwMode="auto">
          <a:xfrm rot="16200000">
            <a:off x="2339" y="938"/>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8" name="Rectangle 1049">
            <a:extLst>
              <a:ext uri="{FF2B5EF4-FFF2-40B4-BE49-F238E27FC236}">
                <a16:creationId xmlns:a16="http://schemas.microsoft.com/office/drawing/2014/main" id="{00000000-0008-0000-0400-000008000000}"/>
              </a:ext>
            </a:extLst>
          </xdr:cNvPr>
          <xdr:cNvSpPr>
            <a:spLocks noChangeAspect="1" noChangeArrowheads="1"/>
          </xdr:cNvSpPr>
        </xdr:nvSpPr>
        <xdr:spPr bwMode="auto">
          <a:xfrm rot="16200000">
            <a:off x="2338" y="819"/>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9" name="Rectangle 1050">
            <a:extLst>
              <a:ext uri="{FF2B5EF4-FFF2-40B4-BE49-F238E27FC236}">
                <a16:creationId xmlns:a16="http://schemas.microsoft.com/office/drawing/2014/main" id="{00000000-0008-0000-0400-000009000000}"/>
              </a:ext>
            </a:extLst>
          </xdr:cNvPr>
          <xdr:cNvSpPr>
            <a:spLocks noChangeAspect="1" noChangeArrowheads="1"/>
          </xdr:cNvSpPr>
        </xdr:nvSpPr>
        <xdr:spPr bwMode="auto">
          <a:xfrm rot="16200000">
            <a:off x="2326" y="884"/>
            <a:ext cx="126" cy="26"/>
          </a:xfrm>
          <a:prstGeom prst="rect">
            <a:avLst/>
          </a:prstGeom>
          <a:gradFill rotWithShape="0">
            <a:gsLst>
              <a:gs pos="0">
                <a:srgbClr val="00FF00"/>
              </a:gs>
              <a:gs pos="50000">
                <a:srgbClr val="007600"/>
              </a:gs>
              <a:gs pos="100000">
                <a:srgbClr val="00FF00"/>
              </a:gs>
            </a:gsLst>
            <a:lin ang="5400000" scaled="1"/>
          </a:gradFill>
          <a:ln w="9525">
            <a:solidFill>
              <a:srgbClr val="000000"/>
            </a:solidFill>
            <a:miter lim="800000"/>
            <a:headEnd/>
            <a:tailEnd/>
          </a:ln>
        </xdr:spPr>
      </xdr:sp>
      <xdr:sp macro="" textlink="">
        <xdr:nvSpPr>
          <xdr:cNvPr id="10" name="Rectangle 1051">
            <a:extLst>
              <a:ext uri="{FF2B5EF4-FFF2-40B4-BE49-F238E27FC236}">
                <a16:creationId xmlns:a16="http://schemas.microsoft.com/office/drawing/2014/main" id="{00000000-0008-0000-0400-00000A000000}"/>
              </a:ext>
            </a:extLst>
          </xdr:cNvPr>
          <xdr:cNvSpPr>
            <a:spLocks noChangeAspect="1" noChangeArrowheads="1"/>
          </xdr:cNvSpPr>
        </xdr:nvSpPr>
        <xdr:spPr bwMode="auto">
          <a:xfrm rot="16200000">
            <a:off x="2386" y="938"/>
            <a:ext cx="8" cy="35"/>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1" name="Rectangle 1052">
            <a:extLst>
              <a:ext uri="{FF2B5EF4-FFF2-40B4-BE49-F238E27FC236}">
                <a16:creationId xmlns:a16="http://schemas.microsoft.com/office/drawing/2014/main" id="{00000000-0008-0000-0400-00000B000000}"/>
              </a:ext>
            </a:extLst>
          </xdr:cNvPr>
          <xdr:cNvSpPr>
            <a:spLocks noChangeAspect="1" noChangeArrowheads="1"/>
          </xdr:cNvSpPr>
        </xdr:nvSpPr>
        <xdr:spPr bwMode="auto">
          <a:xfrm rot="16200000">
            <a:off x="2385" y="819"/>
            <a:ext cx="8" cy="35"/>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2" name="Rectangle 1053">
            <a:extLst>
              <a:ext uri="{FF2B5EF4-FFF2-40B4-BE49-F238E27FC236}">
                <a16:creationId xmlns:a16="http://schemas.microsoft.com/office/drawing/2014/main" id="{00000000-0008-0000-0400-00000C000000}"/>
              </a:ext>
            </a:extLst>
          </xdr:cNvPr>
          <xdr:cNvSpPr>
            <a:spLocks noChangeAspect="1" noChangeArrowheads="1"/>
          </xdr:cNvSpPr>
        </xdr:nvSpPr>
        <xdr:spPr bwMode="auto">
          <a:xfrm rot="16200000">
            <a:off x="2371" y="883"/>
            <a:ext cx="126" cy="27"/>
          </a:xfrm>
          <a:prstGeom prst="rect">
            <a:avLst/>
          </a:prstGeom>
          <a:gradFill rotWithShape="0">
            <a:gsLst>
              <a:gs pos="0">
                <a:srgbClr val="00FF00"/>
              </a:gs>
              <a:gs pos="50000">
                <a:srgbClr val="007600"/>
              </a:gs>
              <a:gs pos="100000">
                <a:srgbClr val="00FF00"/>
              </a:gs>
            </a:gsLst>
            <a:lin ang="5400000" scaled="1"/>
          </a:gradFill>
          <a:ln w="9525">
            <a:solidFill>
              <a:srgbClr val="000000"/>
            </a:solidFill>
            <a:miter lim="800000"/>
            <a:headEnd/>
            <a:tailEnd/>
          </a:ln>
        </xdr:spPr>
      </xdr:sp>
      <xdr:sp macro="" textlink="">
        <xdr:nvSpPr>
          <xdr:cNvPr id="13" name="Rectangle 1054">
            <a:extLst>
              <a:ext uri="{FF2B5EF4-FFF2-40B4-BE49-F238E27FC236}">
                <a16:creationId xmlns:a16="http://schemas.microsoft.com/office/drawing/2014/main" id="{00000000-0008-0000-0400-00000D000000}"/>
              </a:ext>
            </a:extLst>
          </xdr:cNvPr>
          <xdr:cNvSpPr>
            <a:spLocks noChangeAspect="1" noChangeArrowheads="1"/>
          </xdr:cNvSpPr>
        </xdr:nvSpPr>
        <xdr:spPr bwMode="auto">
          <a:xfrm rot="16200000">
            <a:off x="2430" y="938"/>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4" name="Rectangle 1055">
            <a:extLst>
              <a:ext uri="{FF2B5EF4-FFF2-40B4-BE49-F238E27FC236}">
                <a16:creationId xmlns:a16="http://schemas.microsoft.com/office/drawing/2014/main" id="{00000000-0008-0000-0400-00000E000000}"/>
              </a:ext>
            </a:extLst>
          </xdr:cNvPr>
          <xdr:cNvSpPr>
            <a:spLocks noChangeAspect="1" noChangeArrowheads="1"/>
          </xdr:cNvSpPr>
        </xdr:nvSpPr>
        <xdr:spPr bwMode="auto">
          <a:xfrm rot="16200000">
            <a:off x="2429" y="819"/>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5" name="Rectangle 1056">
            <a:extLst>
              <a:ext uri="{FF2B5EF4-FFF2-40B4-BE49-F238E27FC236}">
                <a16:creationId xmlns:a16="http://schemas.microsoft.com/office/drawing/2014/main" id="{00000000-0008-0000-0400-00000F000000}"/>
              </a:ext>
            </a:extLst>
          </xdr:cNvPr>
          <xdr:cNvSpPr>
            <a:spLocks noChangeAspect="1" noChangeArrowheads="1"/>
          </xdr:cNvSpPr>
        </xdr:nvSpPr>
        <xdr:spPr bwMode="auto">
          <a:xfrm rot="16200000">
            <a:off x="2416" y="883"/>
            <a:ext cx="126" cy="27"/>
          </a:xfrm>
          <a:prstGeom prst="rect">
            <a:avLst/>
          </a:prstGeom>
          <a:gradFill rotWithShape="0">
            <a:gsLst>
              <a:gs pos="0">
                <a:srgbClr val="00FF00"/>
              </a:gs>
              <a:gs pos="50000">
                <a:srgbClr val="007600"/>
              </a:gs>
              <a:gs pos="100000">
                <a:srgbClr val="00FF00"/>
              </a:gs>
            </a:gsLst>
            <a:lin ang="5400000" scaled="1"/>
          </a:gradFill>
          <a:ln w="9525">
            <a:solidFill>
              <a:srgbClr val="000000"/>
            </a:solidFill>
            <a:miter lim="800000"/>
            <a:headEnd/>
            <a:tailEnd/>
          </a:ln>
        </xdr:spPr>
      </xdr:sp>
      <xdr:sp macro="" textlink="">
        <xdr:nvSpPr>
          <xdr:cNvPr id="16" name="Rectangle 1057">
            <a:extLst>
              <a:ext uri="{FF2B5EF4-FFF2-40B4-BE49-F238E27FC236}">
                <a16:creationId xmlns:a16="http://schemas.microsoft.com/office/drawing/2014/main" id="{00000000-0008-0000-0400-000010000000}"/>
              </a:ext>
            </a:extLst>
          </xdr:cNvPr>
          <xdr:cNvSpPr>
            <a:spLocks noChangeAspect="1" noChangeArrowheads="1"/>
          </xdr:cNvSpPr>
        </xdr:nvSpPr>
        <xdr:spPr bwMode="auto">
          <a:xfrm rot="16200000">
            <a:off x="2475" y="938"/>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7" name="Rectangle 1058">
            <a:extLst>
              <a:ext uri="{FF2B5EF4-FFF2-40B4-BE49-F238E27FC236}">
                <a16:creationId xmlns:a16="http://schemas.microsoft.com/office/drawing/2014/main" id="{00000000-0008-0000-0400-000011000000}"/>
              </a:ext>
            </a:extLst>
          </xdr:cNvPr>
          <xdr:cNvSpPr>
            <a:spLocks noChangeAspect="1" noChangeArrowheads="1"/>
          </xdr:cNvSpPr>
        </xdr:nvSpPr>
        <xdr:spPr bwMode="auto">
          <a:xfrm rot="16200000">
            <a:off x="2474" y="819"/>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8" name="Rectangle 1059">
            <a:extLst>
              <a:ext uri="{FF2B5EF4-FFF2-40B4-BE49-F238E27FC236}">
                <a16:creationId xmlns:a16="http://schemas.microsoft.com/office/drawing/2014/main" id="{00000000-0008-0000-0400-000012000000}"/>
              </a:ext>
            </a:extLst>
          </xdr:cNvPr>
          <xdr:cNvSpPr>
            <a:spLocks noChangeAspect="1" noChangeArrowheads="1"/>
          </xdr:cNvSpPr>
        </xdr:nvSpPr>
        <xdr:spPr bwMode="auto">
          <a:xfrm rot="16200000">
            <a:off x="2462" y="884"/>
            <a:ext cx="126" cy="26"/>
          </a:xfrm>
          <a:prstGeom prst="rect">
            <a:avLst/>
          </a:prstGeom>
          <a:gradFill rotWithShape="0">
            <a:gsLst>
              <a:gs pos="0">
                <a:srgbClr val="00FF00"/>
              </a:gs>
              <a:gs pos="50000">
                <a:srgbClr val="007600"/>
              </a:gs>
              <a:gs pos="100000">
                <a:srgbClr val="00FF00"/>
              </a:gs>
            </a:gsLst>
            <a:lin ang="5400000" scaled="1"/>
          </a:gradFill>
          <a:ln w="9525">
            <a:solidFill>
              <a:srgbClr val="000000"/>
            </a:solidFill>
            <a:miter lim="800000"/>
            <a:headEnd/>
            <a:tailEnd/>
          </a:ln>
        </xdr:spPr>
      </xdr:sp>
      <xdr:sp macro="" textlink="">
        <xdr:nvSpPr>
          <xdr:cNvPr id="19" name="Rectangle 1060">
            <a:extLst>
              <a:ext uri="{FF2B5EF4-FFF2-40B4-BE49-F238E27FC236}">
                <a16:creationId xmlns:a16="http://schemas.microsoft.com/office/drawing/2014/main" id="{00000000-0008-0000-0400-000013000000}"/>
              </a:ext>
            </a:extLst>
          </xdr:cNvPr>
          <xdr:cNvSpPr>
            <a:spLocks noChangeAspect="1" noChangeArrowheads="1"/>
          </xdr:cNvSpPr>
        </xdr:nvSpPr>
        <xdr:spPr bwMode="auto">
          <a:xfrm rot="16200000">
            <a:off x="2522" y="938"/>
            <a:ext cx="8" cy="35"/>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20" name="Rectangle 1061">
            <a:extLst>
              <a:ext uri="{FF2B5EF4-FFF2-40B4-BE49-F238E27FC236}">
                <a16:creationId xmlns:a16="http://schemas.microsoft.com/office/drawing/2014/main" id="{00000000-0008-0000-0400-000014000000}"/>
              </a:ext>
            </a:extLst>
          </xdr:cNvPr>
          <xdr:cNvSpPr>
            <a:spLocks noChangeAspect="1" noChangeArrowheads="1"/>
          </xdr:cNvSpPr>
        </xdr:nvSpPr>
        <xdr:spPr bwMode="auto">
          <a:xfrm rot="16200000">
            <a:off x="2521" y="819"/>
            <a:ext cx="8" cy="35"/>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21" name="Rectangle 1062">
            <a:extLst>
              <a:ext uri="{FF2B5EF4-FFF2-40B4-BE49-F238E27FC236}">
                <a16:creationId xmlns:a16="http://schemas.microsoft.com/office/drawing/2014/main" id="{00000000-0008-0000-0400-000015000000}"/>
              </a:ext>
            </a:extLst>
          </xdr:cNvPr>
          <xdr:cNvSpPr>
            <a:spLocks noChangeAspect="1" noChangeArrowheads="1"/>
          </xdr:cNvSpPr>
        </xdr:nvSpPr>
        <xdr:spPr bwMode="auto">
          <a:xfrm rot="16200000">
            <a:off x="2507" y="883"/>
            <a:ext cx="126" cy="27"/>
          </a:xfrm>
          <a:prstGeom prst="rect">
            <a:avLst/>
          </a:prstGeom>
          <a:gradFill rotWithShape="0">
            <a:gsLst>
              <a:gs pos="0">
                <a:srgbClr val="00FF00"/>
              </a:gs>
              <a:gs pos="50000">
                <a:srgbClr val="007600"/>
              </a:gs>
              <a:gs pos="100000">
                <a:srgbClr val="00FF00"/>
              </a:gs>
            </a:gsLst>
            <a:lin ang="5400000" scaled="1"/>
          </a:gradFill>
          <a:ln w="9525">
            <a:solidFill>
              <a:srgbClr val="000000"/>
            </a:solidFill>
            <a:miter lim="800000"/>
            <a:headEnd/>
            <a:tailEnd/>
          </a:ln>
        </xdr:spPr>
      </xdr:sp>
      <xdr:sp macro="" textlink="">
        <xdr:nvSpPr>
          <xdr:cNvPr id="22" name="Rectangle 1063">
            <a:extLst>
              <a:ext uri="{FF2B5EF4-FFF2-40B4-BE49-F238E27FC236}">
                <a16:creationId xmlns:a16="http://schemas.microsoft.com/office/drawing/2014/main" id="{00000000-0008-0000-0400-000016000000}"/>
              </a:ext>
            </a:extLst>
          </xdr:cNvPr>
          <xdr:cNvSpPr>
            <a:spLocks noChangeAspect="1" noChangeArrowheads="1"/>
          </xdr:cNvSpPr>
        </xdr:nvSpPr>
        <xdr:spPr bwMode="auto">
          <a:xfrm rot="16200000">
            <a:off x="2566" y="938"/>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23" name="Rectangle 1064">
            <a:extLst>
              <a:ext uri="{FF2B5EF4-FFF2-40B4-BE49-F238E27FC236}">
                <a16:creationId xmlns:a16="http://schemas.microsoft.com/office/drawing/2014/main" id="{00000000-0008-0000-0400-000017000000}"/>
              </a:ext>
            </a:extLst>
          </xdr:cNvPr>
          <xdr:cNvSpPr>
            <a:spLocks noChangeAspect="1" noChangeArrowheads="1"/>
          </xdr:cNvSpPr>
        </xdr:nvSpPr>
        <xdr:spPr bwMode="auto">
          <a:xfrm rot="16200000">
            <a:off x="2565" y="819"/>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24" name="Text Box 1096">
            <a:extLst>
              <a:ext uri="{FF2B5EF4-FFF2-40B4-BE49-F238E27FC236}">
                <a16:creationId xmlns:a16="http://schemas.microsoft.com/office/drawing/2014/main" id="{00000000-0008-0000-0400-000018000000}"/>
              </a:ext>
            </a:extLst>
          </xdr:cNvPr>
          <xdr:cNvSpPr txBox="1">
            <a:spLocks noChangeArrowheads="1"/>
          </xdr:cNvSpPr>
        </xdr:nvSpPr>
        <xdr:spPr bwMode="auto">
          <a:xfrm>
            <a:off x="2590" y="840"/>
            <a:ext cx="37" cy="112"/>
          </a:xfrm>
          <a:prstGeom prst="rect">
            <a:avLst/>
          </a:prstGeom>
          <a:noFill/>
          <a:ln w="9525">
            <a:noFill/>
            <a:miter lim="800000"/>
            <a:headEnd/>
            <a:tailEnd/>
          </a:ln>
        </xdr:spPr>
        <xdr:txBody>
          <a:bodyPr wrap="square" lIns="18288" tIns="18288" rIns="18288" bIns="0" anchor="t" upright="1">
            <a:noAutofit/>
          </a:bodyPr>
          <a:lstStyle/>
          <a:p>
            <a:pPr algn="ctr" rtl="0">
              <a:defRPr sz="1000"/>
            </a:pPr>
            <a:r>
              <a:rPr lang="en-US" sz="1800" b="1" i="0" strike="noStrike">
                <a:solidFill>
                  <a:srgbClr val="000000"/>
                </a:solidFill>
                <a:latin typeface="Arial Narrow" pitchFamily="34" charset="0"/>
              </a:rPr>
              <a:t>UF</a:t>
            </a:r>
          </a:p>
        </xdr:txBody>
      </xdr:sp>
      <xdr:sp macro="" textlink="">
        <xdr:nvSpPr>
          <xdr:cNvPr id="25" name="Rectangle 1097">
            <a:extLst>
              <a:ext uri="{FF2B5EF4-FFF2-40B4-BE49-F238E27FC236}">
                <a16:creationId xmlns:a16="http://schemas.microsoft.com/office/drawing/2014/main" id="{00000000-0008-0000-0400-000019000000}"/>
              </a:ext>
            </a:extLst>
          </xdr:cNvPr>
          <xdr:cNvSpPr>
            <a:spLocks noChangeArrowheads="1"/>
          </xdr:cNvSpPr>
        </xdr:nvSpPr>
        <xdr:spPr bwMode="auto">
          <a:xfrm>
            <a:off x="2321" y="821"/>
            <a:ext cx="268" cy="8"/>
          </a:xfrm>
          <a:prstGeom prst="rect">
            <a:avLst/>
          </a:prstGeom>
          <a:solidFill>
            <a:schemeClr val="bg1">
              <a:lumMod val="50000"/>
            </a:schemeClr>
          </a:solidFill>
          <a:ln w="9525">
            <a:solidFill>
              <a:srgbClr val="000000"/>
            </a:solidFill>
            <a:miter lim="800000"/>
            <a:headEnd/>
            <a:tailEnd/>
          </a:ln>
        </xdr:spPr>
      </xdr:sp>
      <xdr:sp macro="" textlink="">
        <xdr:nvSpPr>
          <xdr:cNvPr id="26" name="Line 1098">
            <a:extLst>
              <a:ext uri="{FF2B5EF4-FFF2-40B4-BE49-F238E27FC236}">
                <a16:creationId xmlns:a16="http://schemas.microsoft.com/office/drawing/2014/main" id="{00000000-0008-0000-0400-00001A000000}"/>
              </a:ext>
            </a:extLst>
          </xdr:cNvPr>
          <xdr:cNvSpPr>
            <a:spLocks noChangeShapeType="1"/>
          </xdr:cNvSpPr>
        </xdr:nvSpPr>
        <xdr:spPr bwMode="auto">
          <a:xfrm flipV="1">
            <a:off x="2342" y="824"/>
            <a:ext cx="0" cy="142"/>
          </a:xfrm>
          <a:prstGeom prst="line">
            <a:avLst/>
          </a:prstGeom>
          <a:noFill/>
          <a:ln w="38100">
            <a:solidFill>
              <a:srgbClr val="0000FF"/>
            </a:solidFill>
            <a:round/>
            <a:headEnd/>
            <a:tailEnd/>
          </a:ln>
        </xdr:spPr>
      </xdr:sp>
      <xdr:sp macro="" textlink="">
        <xdr:nvSpPr>
          <xdr:cNvPr id="27" name="Line 1099">
            <a:extLst>
              <a:ext uri="{FF2B5EF4-FFF2-40B4-BE49-F238E27FC236}">
                <a16:creationId xmlns:a16="http://schemas.microsoft.com/office/drawing/2014/main" id="{00000000-0008-0000-0400-00001B000000}"/>
              </a:ext>
            </a:extLst>
          </xdr:cNvPr>
          <xdr:cNvSpPr>
            <a:spLocks noChangeShapeType="1"/>
          </xdr:cNvSpPr>
        </xdr:nvSpPr>
        <xdr:spPr bwMode="auto">
          <a:xfrm flipV="1">
            <a:off x="2479" y="824"/>
            <a:ext cx="0" cy="142"/>
          </a:xfrm>
          <a:prstGeom prst="line">
            <a:avLst/>
          </a:prstGeom>
          <a:noFill/>
          <a:ln w="38100">
            <a:solidFill>
              <a:srgbClr val="0000FF"/>
            </a:solidFill>
            <a:round/>
            <a:headEnd/>
            <a:tailEnd/>
          </a:ln>
        </xdr:spPr>
      </xdr:sp>
      <xdr:sp macro="" textlink="">
        <xdr:nvSpPr>
          <xdr:cNvPr id="28" name="Line 1100">
            <a:extLst>
              <a:ext uri="{FF2B5EF4-FFF2-40B4-BE49-F238E27FC236}">
                <a16:creationId xmlns:a16="http://schemas.microsoft.com/office/drawing/2014/main" id="{00000000-0008-0000-0400-00001C000000}"/>
              </a:ext>
            </a:extLst>
          </xdr:cNvPr>
          <xdr:cNvSpPr>
            <a:spLocks noChangeShapeType="1"/>
          </xdr:cNvSpPr>
        </xdr:nvSpPr>
        <xdr:spPr bwMode="auto">
          <a:xfrm flipV="1">
            <a:off x="2434" y="824"/>
            <a:ext cx="0" cy="142"/>
          </a:xfrm>
          <a:prstGeom prst="line">
            <a:avLst/>
          </a:prstGeom>
          <a:noFill/>
          <a:ln w="38100">
            <a:solidFill>
              <a:srgbClr val="0000FF"/>
            </a:solidFill>
            <a:round/>
            <a:headEnd/>
            <a:tailEnd/>
          </a:ln>
        </xdr:spPr>
      </xdr:sp>
      <xdr:sp macro="" textlink="">
        <xdr:nvSpPr>
          <xdr:cNvPr id="29" name="Line 1101">
            <a:extLst>
              <a:ext uri="{FF2B5EF4-FFF2-40B4-BE49-F238E27FC236}">
                <a16:creationId xmlns:a16="http://schemas.microsoft.com/office/drawing/2014/main" id="{00000000-0008-0000-0400-00001D000000}"/>
              </a:ext>
            </a:extLst>
          </xdr:cNvPr>
          <xdr:cNvSpPr>
            <a:spLocks noChangeShapeType="1"/>
          </xdr:cNvSpPr>
        </xdr:nvSpPr>
        <xdr:spPr bwMode="auto">
          <a:xfrm flipV="1">
            <a:off x="2388" y="824"/>
            <a:ext cx="0" cy="142"/>
          </a:xfrm>
          <a:prstGeom prst="line">
            <a:avLst/>
          </a:prstGeom>
          <a:noFill/>
          <a:ln w="38100">
            <a:solidFill>
              <a:srgbClr val="0000FF"/>
            </a:solidFill>
            <a:round/>
            <a:headEnd/>
            <a:tailEnd/>
          </a:ln>
        </xdr:spPr>
      </xdr:sp>
      <xdr:sp macro="" textlink="">
        <xdr:nvSpPr>
          <xdr:cNvPr id="30" name="Line 1102">
            <a:extLst>
              <a:ext uri="{FF2B5EF4-FFF2-40B4-BE49-F238E27FC236}">
                <a16:creationId xmlns:a16="http://schemas.microsoft.com/office/drawing/2014/main" id="{00000000-0008-0000-0400-00001E000000}"/>
              </a:ext>
            </a:extLst>
          </xdr:cNvPr>
          <xdr:cNvSpPr>
            <a:spLocks noChangeShapeType="1"/>
          </xdr:cNvSpPr>
        </xdr:nvSpPr>
        <xdr:spPr bwMode="auto">
          <a:xfrm flipV="1">
            <a:off x="2570" y="824"/>
            <a:ext cx="0" cy="142"/>
          </a:xfrm>
          <a:prstGeom prst="line">
            <a:avLst/>
          </a:prstGeom>
          <a:noFill/>
          <a:ln w="38100">
            <a:solidFill>
              <a:srgbClr val="0000FF"/>
            </a:solidFill>
            <a:round/>
            <a:headEnd/>
            <a:tailEnd/>
          </a:ln>
        </xdr:spPr>
      </xdr:sp>
      <xdr:sp macro="" textlink="">
        <xdr:nvSpPr>
          <xdr:cNvPr id="31" name="Line 1103">
            <a:extLst>
              <a:ext uri="{FF2B5EF4-FFF2-40B4-BE49-F238E27FC236}">
                <a16:creationId xmlns:a16="http://schemas.microsoft.com/office/drawing/2014/main" id="{00000000-0008-0000-0400-00001F000000}"/>
              </a:ext>
            </a:extLst>
          </xdr:cNvPr>
          <xdr:cNvSpPr>
            <a:spLocks noChangeShapeType="1"/>
          </xdr:cNvSpPr>
        </xdr:nvSpPr>
        <xdr:spPr bwMode="auto">
          <a:xfrm flipV="1">
            <a:off x="2525" y="824"/>
            <a:ext cx="0" cy="142"/>
          </a:xfrm>
          <a:prstGeom prst="line">
            <a:avLst/>
          </a:prstGeom>
          <a:noFill/>
          <a:ln w="38100">
            <a:solidFill>
              <a:srgbClr val="0000FF"/>
            </a:solidFill>
            <a:round/>
            <a:headEnd/>
            <a:tailEnd/>
          </a:ln>
        </xdr:spPr>
      </xdr:sp>
      <xdr:sp macro="" textlink="">
        <xdr:nvSpPr>
          <xdr:cNvPr id="32" name="Rectangle 1065">
            <a:extLst>
              <a:ext uri="{FF2B5EF4-FFF2-40B4-BE49-F238E27FC236}">
                <a16:creationId xmlns:a16="http://schemas.microsoft.com/office/drawing/2014/main" id="{00000000-0008-0000-0400-000020000000}"/>
              </a:ext>
            </a:extLst>
          </xdr:cNvPr>
          <xdr:cNvSpPr>
            <a:spLocks noChangeArrowheads="1"/>
          </xdr:cNvSpPr>
        </xdr:nvSpPr>
        <xdr:spPr bwMode="auto">
          <a:xfrm>
            <a:off x="2322" y="963"/>
            <a:ext cx="265" cy="8"/>
          </a:xfrm>
          <a:prstGeom prst="rect">
            <a:avLst/>
          </a:prstGeom>
          <a:solidFill>
            <a:schemeClr val="bg1">
              <a:lumMod val="50000"/>
            </a:schemeClr>
          </a:solidFill>
          <a:ln w="9525">
            <a:solidFill>
              <a:srgbClr val="000000"/>
            </a:solidFill>
            <a:miter lim="800000"/>
            <a:headEnd/>
            <a:tailEnd/>
          </a:ln>
        </xdr:spPr>
      </xdr:sp>
    </xdr:grpSp>
    <xdr:clientData/>
  </xdr:twoCellAnchor>
  <xdr:twoCellAnchor>
    <xdr:from>
      <xdr:col>24</xdr:col>
      <xdr:colOff>118391</xdr:colOff>
      <xdr:row>18</xdr:row>
      <xdr:rowOff>43321</xdr:rowOff>
    </xdr:from>
    <xdr:to>
      <xdr:col>30</xdr:col>
      <xdr:colOff>469900</xdr:colOff>
      <xdr:row>34</xdr:row>
      <xdr:rowOff>76202</xdr:rowOff>
    </xdr:to>
    <xdr:cxnSp macro="">
      <xdr:nvCxnSpPr>
        <xdr:cNvPr id="34" name="Shape 166">
          <a:extLst>
            <a:ext uri="{FF2B5EF4-FFF2-40B4-BE49-F238E27FC236}">
              <a16:creationId xmlns:a16="http://schemas.microsoft.com/office/drawing/2014/main" id="{00000000-0008-0000-0400-000022000000}"/>
            </a:ext>
          </a:extLst>
        </xdr:cNvPr>
        <xdr:cNvCxnSpPr>
          <a:stCxn id="32" idx="3"/>
        </xdr:cNvCxnSpPr>
      </xdr:nvCxnSpPr>
      <xdr:spPr>
        <a:xfrm rot="16200000" flipH="1">
          <a:off x="16171755" y="5033857"/>
          <a:ext cx="4198481" cy="4301209"/>
        </a:xfrm>
        <a:prstGeom prst="bentConnector2">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177800</xdr:colOff>
      <xdr:row>14</xdr:row>
      <xdr:rowOff>132518</xdr:rowOff>
    </xdr:from>
    <xdr:to>
      <xdr:col>8</xdr:col>
      <xdr:colOff>55880</xdr:colOff>
      <xdr:row>14</xdr:row>
      <xdr:rowOff>139700</xdr:rowOff>
    </xdr:to>
    <xdr:cxnSp macro="">
      <xdr:nvCxnSpPr>
        <xdr:cNvPr id="35" name="Shape 166">
          <a:extLst>
            <a:ext uri="{FF2B5EF4-FFF2-40B4-BE49-F238E27FC236}">
              <a16:creationId xmlns:a16="http://schemas.microsoft.com/office/drawing/2014/main" id="{00000000-0008-0000-0400-000023000000}"/>
            </a:ext>
          </a:extLst>
        </xdr:cNvPr>
        <xdr:cNvCxnSpPr/>
      </xdr:nvCxnSpPr>
      <xdr:spPr>
        <a:xfrm flipV="1">
          <a:off x="4620260" y="4201598"/>
          <a:ext cx="1249680" cy="7182"/>
        </a:xfrm>
        <a:prstGeom prst="bentConnector3">
          <a:avLst>
            <a:gd name="adj1" fmla="val -3956"/>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579402</xdr:colOff>
      <xdr:row>8</xdr:row>
      <xdr:rowOff>177804</xdr:rowOff>
    </xdr:from>
    <xdr:to>
      <xdr:col>31</xdr:col>
      <xdr:colOff>319604</xdr:colOff>
      <xdr:row>19</xdr:row>
      <xdr:rowOff>101605</xdr:rowOff>
    </xdr:to>
    <xdr:grpSp>
      <xdr:nvGrpSpPr>
        <xdr:cNvPr id="36" name="Group 1045">
          <a:extLst>
            <a:ext uri="{FF2B5EF4-FFF2-40B4-BE49-F238E27FC236}">
              <a16:creationId xmlns:a16="http://schemas.microsoft.com/office/drawing/2014/main" id="{00000000-0008-0000-0400-000024000000}"/>
            </a:ext>
          </a:extLst>
        </xdr:cNvPr>
        <xdr:cNvGrpSpPr>
          <a:grpSpLocks/>
        </xdr:cNvGrpSpPr>
      </xdr:nvGrpSpPr>
      <xdr:grpSpPr bwMode="auto">
        <a:xfrm rot="5400000">
          <a:off x="18415013" y="3419657"/>
          <a:ext cx="2781301" cy="1631595"/>
          <a:chOff x="2321" y="821"/>
          <a:chExt cx="306" cy="152"/>
        </a:xfrm>
      </xdr:grpSpPr>
      <xdr:sp macro="" textlink="">
        <xdr:nvSpPr>
          <xdr:cNvPr id="37" name="Rectangle 1047">
            <a:extLst>
              <a:ext uri="{FF2B5EF4-FFF2-40B4-BE49-F238E27FC236}">
                <a16:creationId xmlns:a16="http://schemas.microsoft.com/office/drawing/2014/main" id="{00000000-0008-0000-0400-000025000000}"/>
              </a:ext>
            </a:extLst>
          </xdr:cNvPr>
          <xdr:cNvSpPr>
            <a:spLocks noChangeAspect="1" noChangeArrowheads="1"/>
          </xdr:cNvSpPr>
        </xdr:nvSpPr>
        <xdr:spPr bwMode="auto">
          <a:xfrm rot="16200000">
            <a:off x="2280" y="883"/>
            <a:ext cx="126" cy="27"/>
          </a:xfrm>
          <a:prstGeom prst="rect">
            <a:avLst/>
          </a:prstGeom>
          <a:gradFill rotWithShape="0">
            <a:gsLst>
              <a:gs pos="0">
                <a:schemeClr val="tx2">
                  <a:lumMod val="20000"/>
                  <a:lumOff val="80000"/>
                </a:schemeClr>
              </a:gs>
              <a:gs pos="50000">
                <a:srgbClr val="00B0F0"/>
              </a:gs>
              <a:gs pos="100000">
                <a:schemeClr val="tx2">
                  <a:lumMod val="20000"/>
                  <a:lumOff val="80000"/>
                </a:schemeClr>
              </a:gs>
            </a:gsLst>
            <a:lin ang="5400000" scaled="1"/>
          </a:gradFill>
          <a:ln w="9525">
            <a:solidFill>
              <a:srgbClr val="000000"/>
            </a:solidFill>
            <a:miter lim="800000"/>
            <a:headEnd/>
            <a:tailEnd/>
          </a:ln>
        </xdr:spPr>
      </xdr:sp>
      <xdr:sp macro="" textlink="">
        <xdr:nvSpPr>
          <xdr:cNvPr id="38" name="Rectangle 1048">
            <a:extLst>
              <a:ext uri="{FF2B5EF4-FFF2-40B4-BE49-F238E27FC236}">
                <a16:creationId xmlns:a16="http://schemas.microsoft.com/office/drawing/2014/main" id="{00000000-0008-0000-0400-000026000000}"/>
              </a:ext>
            </a:extLst>
          </xdr:cNvPr>
          <xdr:cNvSpPr>
            <a:spLocks noChangeAspect="1" noChangeArrowheads="1"/>
          </xdr:cNvSpPr>
        </xdr:nvSpPr>
        <xdr:spPr bwMode="auto">
          <a:xfrm rot="16200000">
            <a:off x="2339" y="938"/>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39" name="Rectangle 1049">
            <a:extLst>
              <a:ext uri="{FF2B5EF4-FFF2-40B4-BE49-F238E27FC236}">
                <a16:creationId xmlns:a16="http://schemas.microsoft.com/office/drawing/2014/main" id="{00000000-0008-0000-0400-000027000000}"/>
              </a:ext>
            </a:extLst>
          </xdr:cNvPr>
          <xdr:cNvSpPr>
            <a:spLocks noChangeAspect="1" noChangeArrowheads="1"/>
          </xdr:cNvSpPr>
        </xdr:nvSpPr>
        <xdr:spPr bwMode="auto">
          <a:xfrm rot="16200000">
            <a:off x="2338" y="819"/>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40" name="Rectangle 1050">
            <a:extLst>
              <a:ext uri="{FF2B5EF4-FFF2-40B4-BE49-F238E27FC236}">
                <a16:creationId xmlns:a16="http://schemas.microsoft.com/office/drawing/2014/main" id="{00000000-0008-0000-0400-000028000000}"/>
              </a:ext>
            </a:extLst>
          </xdr:cNvPr>
          <xdr:cNvSpPr>
            <a:spLocks noChangeAspect="1" noChangeArrowheads="1"/>
          </xdr:cNvSpPr>
        </xdr:nvSpPr>
        <xdr:spPr bwMode="auto">
          <a:xfrm rot="16200000">
            <a:off x="2326" y="884"/>
            <a:ext cx="126" cy="26"/>
          </a:xfrm>
          <a:prstGeom prst="rect">
            <a:avLst/>
          </a:prstGeom>
          <a:gradFill rotWithShape="0">
            <a:gsLst>
              <a:gs pos="0">
                <a:schemeClr val="tx2">
                  <a:lumMod val="20000"/>
                  <a:lumOff val="80000"/>
                </a:schemeClr>
              </a:gs>
              <a:gs pos="50000">
                <a:srgbClr val="00B0F0"/>
              </a:gs>
              <a:gs pos="100000">
                <a:schemeClr val="tx2">
                  <a:lumMod val="20000"/>
                  <a:lumOff val="80000"/>
                </a:schemeClr>
              </a:gs>
            </a:gsLst>
            <a:lin ang="5400000" scaled="1"/>
          </a:gradFill>
          <a:ln w="9525">
            <a:solidFill>
              <a:srgbClr val="000000"/>
            </a:solidFill>
            <a:miter lim="800000"/>
            <a:headEnd/>
            <a:tailEnd/>
          </a:ln>
        </xdr:spPr>
      </xdr:sp>
      <xdr:sp macro="" textlink="">
        <xdr:nvSpPr>
          <xdr:cNvPr id="41" name="Rectangle 1051">
            <a:extLst>
              <a:ext uri="{FF2B5EF4-FFF2-40B4-BE49-F238E27FC236}">
                <a16:creationId xmlns:a16="http://schemas.microsoft.com/office/drawing/2014/main" id="{00000000-0008-0000-0400-000029000000}"/>
              </a:ext>
            </a:extLst>
          </xdr:cNvPr>
          <xdr:cNvSpPr>
            <a:spLocks noChangeAspect="1" noChangeArrowheads="1"/>
          </xdr:cNvSpPr>
        </xdr:nvSpPr>
        <xdr:spPr bwMode="auto">
          <a:xfrm rot="16200000">
            <a:off x="2386" y="938"/>
            <a:ext cx="8" cy="35"/>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42" name="Rectangle 1052">
            <a:extLst>
              <a:ext uri="{FF2B5EF4-FFF2-40B4-BE49-F238E27FC236}">
                <a16:creationId xmlns:a16="http://schemas.microsoft.com/office/drawing/2014/main" id="{00000000-0008-0000-0400-00002A000000}"/>
              </a:ext>
            </a:extLst>
          </xdr:cNvPr>
          <xdr:cNvSpPr>
            <a:spLocks noChangeAspect="1" noChangeArrowheads="1"/>
          </xdr:cNvSpPr>
        </xdr:nvSpPr>
        <xdr:spPr bwMode="auto">
          <a:xfrm rot="16200000">
            <a:off x="2385" y="819"/>
            <a:ext cx="8" cy="35"/>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43" name="Rectangle 1053">
            <a:extLst>
              <a:ext uri="{FF2B5EF4-FFF2-40B4-BE49-F238E27FC236}">
                <a16:creationId xmlns:a16="http://schemas.microsoft.com/office/drawing/2014/main" id="{00000000-0008-0000-0400-00002B000000}"/>
              </a:ext>
            </a:extLst>
          </xdr:cNvPr>
          <xdr:cNvSpPr>
            <a:spLocks noChangeAspect="1" noChangeArrowheads="1"/>
          </xdr:cNvSpPr>
        </xdr:nvSpPr>
        <xdr:spPr bwMode="auto">
          <a:xfrm rot="16200000">
            <a:off x="2371" y="883"/>
            <a:ext cx="126" cy="27"/>
          </a:xfrm>
          <a:prstGeom prst="rect">
            <a:avLst/>
          </a:prstGeom>
          <a:gradFill rotWithShape="0">
            <a:gsLst>
              <a:gs pos="0">
                <a:schemeClr val="tx2">
                  <a:lumMod val="20000"/>
                  <a:lumOff val="80000"/>
                </a:schemeClr>
              </a:gs>
              <a:gs pos="50000">
                <a:srgbClr val="00B0F0"/>
              </a:gs>
              <a:gs pos="100000">
                <a:schemeClr val="tx2">
                  <a:lumMod val="20000"/>
                  <a:lumOff val="80000"/>
                </a:schemeClr>
              </a:gs>
            </a:gsLst>
            <a:lin ang="5400000" scaled="1"/>
          </a:gradFill>
          <a:ln w="9525">
            <a:solidFill>
              <a:srgbClr val="000000"/>
            </a:solidFill>
            <a:miter lim="800000"/>
            <a:headEnd/>
            <a:tailEnd/>
          </a:ln>
        </xdr:spPr>
      </xdr:sp>
      <xdr:sp macro="" textlink="">
        <xdr:nvSpPr>
          <xdr:cNvPr id="44" name="Rectangle 1054">
            <a:extLst>
              <a:ext uri="{FF2B5EF4-FFF2-40B4-BE49-F238E27FC236}">
                <a16:creationId xmlns:a16="http://schemas.microsoft.com/office/drawing/2014/main" id="{00000000-0008-0000-0400-00002C000000}"/>
              </a:ext>
            </a:extLst>
          </xdr:cNvPr>
          <xdr:cNvSpPr>
            <a:spLocks noChangeAspect="1" noChangeArrowheads="1"/>
          </xdr:cNvSpPr>
        </xdr:nvSpPr>
        <xdr:spPr bwMode="auto">
          <a:xfrm rot="16200000">
            <a:off x="2430" y="938"/>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45" name="Rectangle 1055">
            <a:extLst>
              <a:ext uri="{FF2B5EF4-FFF2-40B4-BE49-F238E27FC236}">
                <a16:creationId xmlns:a16="http://schemas.microsoft.com/office/drawing/2014/main" id="{00000000-0008-0000-0400-00002D000000}"/>
              </a:ext>
            </a:extLst>
          </xdr:cNvPr>
          <xdr:cNvSpPr>
            <a:spLocks noChangeAspect="1" noChangeArrowheads="1"/>
          </xdr:cNvSpPr>
        </xdr:nvSpPr>
        <xdr:spPr bwMode="auto">
          <a:xfrm rot="16200000">
            <a:off x="2429" y="819"/>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46" name="Rectangle 1056">
            <a:extLst>
              <a:ext uri="{FF2B5EF4-FFF2-40B4-BE49-F238E27FC236}">
                <a16:creationId xmlns:a16="http://schemas.microsoft.com/office/drawing/2014/main" id="{00000000-0008-0000-0400-00002E000000}"/>
              </a:ext>
            </a:extLst>
          </xdr:cNvPr>
          <xdr:cNvSpPr>
            <a:spLocks noChangeAspect="1" noChangeArrowheads="1"/>
          </xdr:cNvSpPr>
        </xdr:nvSpPr>
        <xdr:spPr bwMode="auto">
          <a:xfrm rot="16200000">
            <a:off x="2416" y="883"/>
            <a:ext cx="126" cy="27"/>
          </a:xfrm>
          <a:prstGeom prst="rect">
            <a:avLst/>
          </a:prstGeom>
          <a:gradFill rotWithShape="0">
            <a:gsLst>
              <a:gs pos="0">
                <a:schemeClr val="tx2">
                  <a:lumMod val="20000"/>
                  <a:lumOff val="80000"/>
                </a:schemeClr>
              </a:gs>
              <a:gs pos="50000">
                <a:srgbClr val="00B0F0"/>
              </a:gs>
              <a:gs pos="100000">
                <a:schemeClr val="tx2">
                  <a:lumMod val="20000"/>
                  <a:lumOff val="80000"/>
                </a:schemeClr>
              </a:gs>
            </a:gsLst>
            <a:lin ang="5400000" scaled="1"/>
          </a:gradFill>
          <a:ln w="9525">
            <a:solidFill>
              <a:srgbClr val="000000"/>
            </a:solidFill>
            <a:miter lim="800000"/>
            <a:headEnd/>
            <a:tailEnd/>
          </a:ln>
        </xdr:spPr>
      </xdr:sp>
      <xdr:sp macro="" textlink="">
        <xdr:nvSpPr>
          <xdr:cNvPr id="47" name="Rectangle 1057">
            <a:extLst>
              <a:ext uri="{FF2B5EF4-FFF2-40B4-BE49-F238E27FC236}">
                <a16:creationId xmlns:a16="http://schemas.microsoft.com/office/drawing/2014/main" id="{00000000-0008-0000-0400-00002F000000}"/>
              </a:ext>
            </a:extLst>
          </xdr:cNvPr>
          <xdr:cNvSpPr>
            <a:spLocks noChangeAspect="1" noChangeArrowheads="1"/>
          </xdr:cNvSpPr>
        </xdr:nvSpPr>
        <xdr:spPr bwMode="auto">
          <a:xfrm rot="16200000">
            <a:off x="2475" y="938"/>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48" name="Rectangle 1058">
            <a:extLst>
              <a:ext uri="{FF2B5EF4-FFF2-40B4-BE49-F238E27FC236}">
                <a16:creationId xmlns:a16="http://schemas.microsoft.com/office/drawing/2014/main" id="{00000000-0008-0000-0400-000030000000}"/>
              </a:ext>
            </a:extLst>
          </xdr:cNvPr>
          <xdr:cNvSpPr>
            <a:spLocks noChangeAspect="1" noChangeArrowheads="1"/>
          </xdr:cNvSpPr>
        </xdr:nvSpPr>
        <xdr:spPr bwMode="auto">
          <a:xfrm rot="16200000">
            <a:off x="2474" y="819"/>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49" name="Rectangle 1059">
            <a:extLst>
              <a:ext uri="{FF2B5EF4-FFF2-40B4-BE49-F238E27FC236}">
                <a16:creationId xmlns:a16="http://schemas.microsoft.com/office/drawing/2014/main" id="{00000000-0008-0000-0400-000031000000}"/>
              </a:ext>
            </a:extLst>
          </xdr:cNvPr>
          <xdr:cNvSpPr>
            <a:spLocks noChangeAspect="1" noChangeArrowheads="1"/>
          </xdr:cNvSpPr>
        </xdr:nvSpPr>
        <xdr:spPr bwMode="auto">
          <a:xfrm rot="16200000">
            <a:off x="2462" y="884"/>
            <a:ext cx="126" cy="26"/>
          </a:xfrm>
          <a:prstGeom prst="rect">
            <a:avLst/>
          </a:prstGeom>
          <a:gradFill rotWithShape="0">
            <a:gsLst>
              <a:gs pos="0">
                <a:schemeClr val="tx2">
                  <a:lumMod val="20000"/>
                  <a:lumOff val="80000"/>
                </a:schemeClr>
              </a:gs>
              <a:gs pos="50000">
                <a:srgbClr val="00B0F0"/>
              </a:gs>
              <a:gs pos="100000">
                <a:schemeClr val="tx2">
                  <a:lumMod val="20000"/>
                  <a:lumOff val="80000"/>
                </a:schemeClr>
              </a:gs>
            </a:gsLst>
            <a:lin ang="5400000" scaled="1"/>
          </a:gradFill>
          <a:ln w="9525">
            <a:solidFill>
              <a:srgbClr val="000000"/>
            </a:solidFill>
            <a:miter lim="800000"/>
            <a:headEnd/>
            <a:tailEnd/>
          </a:ln>
        </xdr:spPr>
      </xdr:sp>
      <xdr:sp macro="" textlink="">
        <xdr:nvSpPr>
          <xdr:cNvPr id="50" name="Rectangle 1060">
            <a:extLst>
              <a:ext uri="{FF2B5EF4-FFF2-40B4-BE49-F238E27FC236}">
                <a16:creationId xmlns:a16="http://schemas.microsoft.com/office/drawing/2014/main" id="{00000000-0008-0000-0400-000032000000}"/>
              </a:ext>
            </a:extLst>
          </xdr:cNvPr>
          <xdr:cNvSpPr>
            <a:spLocks noChangeAspect="1" noChangeArrowheads="1"/>
          </xdr:cNvSpPr>
        </xdr:nvSpPr>
        <xdr:spPr bwMode="auto">
          <a:xfrm rot="16200000">
            <a:off x="2522" y="938"/>
            <a:ext cx="8" cy="35"/>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51" name="Rectangle 1061">
            <a:extLst>
              <a:ext uri="{FF2B5EF4-FFF2-40B4-BE49-F238E27FC236}">
                <a16:creationId xmlns:a16="http://schemas.microsoft.com/office/drawing/2014/main" id="{00000000-0008-0000-0400-000033000000}"/>
              </a:ext>
            </a:extLst>
          </xdr:cNvPr>
          <xdr:cNvSpPr>
            <a:spLocks noChangeAspect="1" noChangeArrowheads="1"/>
          </xdr:cNvSpPr>
        </xdr:nvSpPr>
        <xdr:spPr bwMode="auto">
          <a:xfrm rot="16200000">
            <a:off x="2521" y="819"/>
            <a:ext cx="8" cy="35"/>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52" name="Rectangle 1062">
            <a:extLst>
              <a:ext uri="{FF2B5EF4-FFF2-40B4-BE49-F238E27FC236}">
                <a16:creationId xmlns:a16="http://schemas.microsoft.com/office/drawing/2014/main" id="{00000000-0008-0000-0400-000034000000}"/>
              </a:ext>
            </a:extLst>
          </xdr:cNvPr>
          <xdr:cNvSpPr>
            <a:spLocks noChangeAspect="1" noChangeArrowheads="1"/>
          </xdr:cNvSpPr>
        </xdr:nvSpPr>
        <xdr:spPr bwMode="auto">
          <a:xfrm rot="16200000">
            <a:off x="2507" y="883"/>
            <a:ext cx="126" cy="27"/>
          </a:xfrm>
          <a:prstGeom prst="rect">
            <a:avLst/>
          </a:prstGeom>
          <a:gradFill rotWithShape="0">
            <a:gsLst>
              <a:gs pos="0">
                <a:schemeClr val="tx2">
                  <a:lumMod val="20000"/>
                  <a:lumOff val="80000"/>
                </a:schemeClr>
              </a:gs>
              <a:gs pos="50000">
                <a:srgbClr val="00B0F0"/>
              </a:gs>
              <a:gs pos="100000">
                <a:schemeClr val="tx2">
                  <a:lumMod val="20000"/>
                  <a:lumOff val="80000"/>
                </a:schemeClr>
              </a:gs>
            </a:gsLst>
            <a:lin ang="5400000" scaled="1"/>
          </a:gradFill>
          <a:ln w="9525">
            <a:solidFill>
              <a:srgbClr val="000000"/>
            </a:solidFill>
            <a:miter lim="800000"/>
            <a:headEnd/>
            <a:tailEnd/>
          </a:ln>
        </xdr:spPr>
      </xdr:sp>
      <xdr:sp macro="" textlink="">
        <xdr:nvSpPr>
          <xdr:cNvPr id="53" name="Rectangle 1063">
            <a:extLst>
              <a:ext uri="{FF2B5EF4-FFF2-40B4-BE49-F238E27FC236}">
                <a16:creationId xmlns:a16="http://schemas.microsoft.com/office/drawing/2014/main" id="{00000000-0008-0000-0400-000035000000}"/>
              </a:ext>
            </a:extLst>
          </xdr:cNvPr>
          <xdr:cNvSpPr>
            <a:spLocks noChangeAspect="1" noChangeArrowheads="1"/>
          </xdr:cNvSpPr>
        </xdr:nvSpPr>
        <xdr:spPr bwMode="auto">
          <a:xfrm rot="16200000">
            <a:off x="2566" y="938"/>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54" name="Rectangle 1064">
            <a:extLst>
              <a:ext uri="{FF2B5EF4-FFF2-40B4-BE49-F238E27FC236}">
                <a16:creationId xmlns:a16="http://schemas.microsoft.com/office/drawing/2014/main" id="{00000000-0008-0000-0400-000036000000}"/>
              </a:ext>
            </a:extLst>
          </xdr:cNvPr>
          <xdr:cNvSpPr>
            <a:spLocks noChangeAspect="1" noChangeArrowheads="1"/>
          </xdr:cNvSpPr>
        </xdr:nvSpPr>
        <xdr:spPr bwMode="auto">
          <a:xfrm rot="16200000">
            <a:off x="2565" y="819"/>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55" name="Text Box 1096">
            <a:extLst>
              <a:ext uri="{FF2B5EF4-FFF2-40B4-BE49-F238E27FC236}">
                <a16:creationId xmlns:a16="http://schemas.microsoft.com/office/drawing/2014/main" id="{00000000-0008-0000-0400-000037000000}"/>
              </a:ext>
            </a:extLst>
          </xdr:cNvPr>
          <xdr:cNvSpPr txBox="1">
            <a:spLocks noChangeArrowheads="1"/>
          </xdr:cNvSpPr>
        </xdr:nvSpPr>
        <xdr:spPr bwMode="auto">
          <a:xfrm>
            <a:off x="2590" y="848"/>
            <a:ext cx="37" cy="125"/>
          </a:xfrm>
          <a:prstGeom prst="rect">
            <a:avLst/>
          </a:prstGeom>
          <a:noFill/>
          <a:ln w="9525">
            <a:noFill/>
            <a:miter lim="800000"/>
            <a:headEnd/>
            <a:tailEnd/>
          </a:ln>
        </xdr:spPr>
        <xdr:txBody>
          <a:bodyPr wrap="square" lIns="18288" tIns="18288" rIns="18288" bIns="0" anchor="t" upright="1">
            <a:noAutofit/>
          </a:bodyPr>
          <a:lstStyle/>
          <a:p>
            <a:pPr algn="ctr" rtl="0">
              <a:defRPr sz="1000"/>
            </a:pPr>
            <a:r>
              <a:rPr lang="en-US" sz="1800" b="1" i="0" strike="noStrike">
                <a:solidFill>
                  <a:srgbClr val="000000"/>
                </a:solidFill>
                <a:latin typeface="Arial Narrow" pitchFamily="34" charset="0"/>
              </a:rPr>
              <a:t>RO 1</a:t>
            </a:r>
          </a:p>
        </xdr:txBody>
      </xdr:sp>
      <xdr:sp macro="" textlink="">
        <xdr:nvSpPr>
          <xdr:cNvPr id="56" name="Rectangle 1097">
            <a:extLst>
              <a:ext uri="{FF2B5EF4-FFF2-40B4-BE49-F238E27FC236}">
                <a16:creationId xmlns:a16="http://schemas.microsoft.com/office/drawing/2014/main" id="{00000000-0008-0000-0400-000038000000}"/>
              </a:ext>
            </a:extLst>
          </xdr:cNvPr>
          <xdr:cNvSpPr>
            <a:spLocks noChangeArrowheads="1"/>
          </xdr:cNvSpPr>
        </xdr:nvSpPr>
        <xdr:spPr bwMode="auto">
          <a:xfrm>
            <a:off x="2321" y="821"/>
            <a:ext cx="268" cy="8"/>
          </a:xfrm>
          <a:prstGeom prst="rect">
            <a:avLst/>
          </a:prstGeom>
          <a:solidFill>
            <a:schemeClr val="bg1">
              <a:lumMod val="50000"/>
            </a:schemeClr>
          </a:solidFill>
          <a:ln w="9525">
            <a:solidFill>
              <a:srgbClr val="000000"/>
            </a:solidFill>
            <a:miter lim="800000"/>
            <a:headEnd/>
            <a:tailEnd/>
          </a:ln>
        </xdr:spPr>
      </xdr:sp>
      <xdr:sp macro="" textlink="">
        <xdr:nvSpPr>
          <xdr:cNvPr id="57" name="Line 1098">
            <a:extLst>
              <a:ext uri="{FF2B5EF4-FFF2-40B4-BE49-F238E27FC236}">
                <a16:creationId xmlns:a16="http://schemas.microsoft.com/office/drawing/2014/main" id="{00000000-0008-0000-0400-000039000000}"/>
              </a:ext>
            </a:extLst>
          </xdr:cNvPr>
          <xdr:cNvSpPr>
            <a:spLocks noChangeShapeType="1"/>
          </xdr:cNvSpPr>
        </xdr:nvSpPr>
        <xdr:spPr bwMode="auto">
          <a:xfrm flipV="1">
            <a:off x="2342" y="824"/>
            <a:ext cx="0" cy="142"/>
          </a:xfrm>
          <a:prstGeom prst="line">
            <a:avLst/>
          </a:prstGeom>
          <a:noFill/>
          <a:ln w="38100">
            <a:solidFill>
              <a:srgbClr val="0000FF"/>
            </a:solidFill>
            <a:round/>
            <a:headEnd/>
            <a:tailEnd/>
          </a:ln>
        </xdr:spPr>
      </xdr:sp>
      <xdr:sp macro="" textlink="">
        <xdr:nvSpPr>
          <xdr:cNvPr id="58" name="Line 1099">
            <a:extLst>
              <a:ext uri="{FF2B5EF4-FFF2-40B4-BE49-F238E27FC236}">
                <a16:creationId xmlns:a16="http://schemas.microsoft.com/office/drawing/2014/main" id="{00000000-0008-0000-0400-00003A000000}"/>
              </a:ext>
            </a:extLst>
          </xdr:cNvPr>
          <xdr:cNvSpPr>
            <a:spLocks noChangeShapeType="1"/>
          </xdr:cNvSpPr>
        </xdr:nvSpPr>
        <xdr:spPr bwMode="auto">
          <a:xfrm flipV="1">
            <a:off x="2479" y="824"/>
            <a:ext cx="0" cy="142"/>
          </a:xfrm>
          <a:prstGeom prst="line">
            <a:avLst/>
          </a:prstGeom>
          <a:noFill/>
          <a:ln w="38100">
            <a:solidFill>
              <a:srgbClr val="0000FF"/>
            </a:solidFill>
            <a:round/>
            <a:headEnd/>
            <a:tailEnd/>
          </a:ln>
        </xdr:spPr>
      </xdr:sp>
      <xdr:sp macro="" textlink="">
        <xdr:nvSpPr>
          <xdr:cNvPr id="59" name="Line 1100">
            <a:extLst>
              <a:ext uri="{FF2B5EF4-FFF2-40B4-BE49-F238E27FC236}">
                <a16:creationId xmlns:a16="http://schemas.microsoft.com/office/drawing/2014/main" id="{00000000-0008-0000-0400-00003B000000}"/>
              </a:ext>
            </a:extLst>
          </xdr:cNvPr>
          <xdr:cNvSpPr>
            <a:spLocks noChangeShapeType="1"/>
          </xdr:cNvSpPr>
        </xdr:nvSpPr>
        <xdr:spPr bwMode="auto">
          <a:xfrm flipV="1">
            <a:off x="2434" y="824"/>
            <a:ext cx="0" cy="142"/>
          </a:xfrm>
          <a:prstGeom prst="line">
            <a:avLst/>
          </a:prstGeom>
          <a:noFill/>
          <a:ln w="38100">
            <a:solidFill>
              <a:srgbClr val="0000FF"/>
            </a:solidFill>
            <a:round/>
            <a:headEnd/>
            <a:tailEnd/>
          </a:ln>
        </xdr:spPr>
      </xdr:sp>
      <xdr:sp macro="" textlink="">
        <xdr:nvSpPr>
          <xdr:cNvPr id="60" name="Line 1101">
            <a:extLst>
              <a:ext uri="{FF2B5EF4-FFF2-40B4-BE49-F238E27FC236}">
                <a16:creationId xmlns:a16="http://schemas.microsoft.com/office/drawing/2014/main" id="{00000000-0008-0000-0400-00003C000000}"/>
              </a:ext>
            </a:extLst>
          </xdr:cNvPr>
          <xdr:cNvSpPr>
            <a:spLocks noChangeShapeType="1"/>
          </xdr:cNvSpPr>
        </xdr:nvSpPr>
        <xdr:spPr bwMode="auto">
          <a:xfrm flipV="1">
            <a:off x="2388" y="824"/>
            <a:ext cx="0" cy="142"/>
          </a:xfrm>
          <a:prstGeom prst="line">
            <a:avLst/>
          </a:prstGeom>
          <a:noFill/>
          <a:ln w="38100">
            <a:solidFill>
              <a:srgbClr val="0000FF"/>
            </a:solidFill>
            <a:round/>
            <a:headEnd/>
            <a:tailEnd/>
          </a:ln>
        </xdr:spPr>
      </xdr:sp>
      <xdr:sp macro="" textlink="">
        <xdr:nvSpPr>
          <xdr:cNvPr id="61" name="Line 1102">
            <a:extLst>
              <a:ext uri="{FF2B5EF4-FFF2-40B4-BE49-F238E27FC236}">
                <a16:creationId xmlns:a16="http://schemas.microsoft.com/office/drawing/2014/main" id="{00000000-0008-0000-0400-00003D000000}"/>
              </a:ext>
            </a:extLst>
          </xdr:cNvPr>
          <xdr:cNvSpPr>
            <a:spLocks noChangeShapeType="1"/>
          </xdr:cNvSpPr>
        </xdr:nvSpPr>
        <xdr:spPr bwMode="auto">
          <a:xfrm flipV="1">
            <a:off x="2570" y="824"/>
            <a:ext cx="0" cy="142"/>
          </a:xfrm>
          <a:prstGeom prst="line">
            <a:avLst/>
          </a:prstGeom>
          <a:noFill/>
          <a:ln w="38100">
            <a:solidFill>
              <a:srgbClr val="0000FF"/>
            </a:solidFill>
            <a:round/>
            <a:headEnd/>
            <a:tailEnd/>
          </a:ln>
        </xdr:spPr>
      </xdr:sp>
      <xdr:sp macro="" textlink="">
        <xdr:nvSpPr>
          <xdr:cNvPr id="62" name="Line 1103">
            <a:extLst>
              <a:ext uri="{FF2B5EF4-FFF2-40B4-BE49-F238E27FC236}">
                <a16:creationId xmlns:a16="http://schemas.microsoft.com/office/drawing/2014/main" id="{00000000-0008-0000-0400-00003E000000}"/>
              </a:ext>
            </a:extLst>
          </xdr:cNvPr>
          <xdr:cNvSpPr>
            <a:spLocks noChangeShapeType="1"/>
          </xdr:cNvSpPr>
        </xdr:nvSpPr>
        <xdr:spPr bwMode="auto">
          <a:xfrm flipV="1">
            <a:off x="2525" y="824"/>
            <a:ext cx="0" cy="142"/>
          </a:xfrm>
          <a:prstGeom prst="line">
            <a:avLst/>
          </a:prstGeom>
          <a:noFill/>
          <a:ln w="38100">
            <a:solidFill>
              <a:srgbClr val="0000FF"/>
            </a:solidFill>
            <a:round/>
            <a:headEnd/>
            <a:tailEnd/>
          </a:ln>
        </xdr:spPr>
      </xdr:sp>
      <xdr:sp macro="" textlink="">
        <xdr:nvSpPr>
          <xdr:cNvPr id="63" name="Rectangle 1065">
            <a:extLst>
              <a:ext uri="{FF2B5EF4-FFF2-40B4-BE49-F238E27FC236}">
                <a16:creationId xmlns:a16="http://schemas.microsoft.com/office/drawing/2014/main" id="{00000000-0008-0000-0400-00003F000000}"/>
              </a:ext>
            </a:extLst>
          </xdr:cNvPr>
          <xdr:cNvSpPr>
            <a:spLocks noChangeArrowheads="1"/>
          </xdr:cNvSpPr>
        </xdr:nvSpPr>
        <xdr:spPr bwMode="auto">
          <a:xfrm>
            <a:off x="2322" y="963"/>
            <a:ext cx="265" cy="8"/>
          </a:xfrm>
          <a:prstGeom prst="rect">
            <a:avLst/>
          </a:prstGeom>
          <a:solidFill>
            <a:schemeClr val="bg1">
              <a:lumMod val="50000"/>
            </a:schemeClr>
          </a:solidFill>
          <a:ln w="9525">
            <a:solidFill>
              <a:srgbClr val="000000"/>
            </a:solidFill>
            <a:miter lim="800000"/>
            <a:headEnd/>
            <a:tailEnd/>
          </a:ln>
        </xdr:spPr>
      </xdr:sp>
    </xdr:grpSp>
    <xdr:clientData/>
  </xdr:twoCellAnchor>
  <xdr:twoCellAnchor>
    <xdr:from>
      <xdr:col>38</xdr:col>
      <xdr:colOff>86184</xdr:colOff>
      <xdr:row>31</xdr:row>
      <xdr:rowOff>139700</xdr:rowOff>
    </xdr:from>
    <xdr:to>
      <xdr:col>41</xdr:col>
      <xdr:colOff>152400</xdr:colOff>
      <xdr:row>34</xdr:row>
      <xdr:rowOff>203200</xdr:rowOff>
    </xdr:to>
    <xdr:sp macro="" textlink="">
      <xdr:nvSpPr>
        <xdr:cNvPr id="64" name="AutoShape 1525">
          <a:extLst>
            <a:ext uri="{FF2B5EF4-FFF2-40B4-BE49-F238E27FC236}">
              <a16:creationId xmlns:a16="http://schemas.microsoft.com/office/drawing/2014/main" id="{00000000-0008-0000-0400-000040000000}"/>
            </a:ext>
          </a:extLst>
        </xdr:cNvPr>
        <xdr:cNvSpPr>
          <a:spLocks noChangeArrowheads="1"/>
        </xdr:cNvSpPr>
      </xdr:nvSpPr>
      <xdr:spPr bwMode="auto">
        <a:xfrm>
          <a:off x="24592104" y="8674100"/>
          <a:ext cx="2512236" cy="749300"/>
        </a:xfrm>
        <a:prstGeom prst="homePlate">
          <a:avLst>
            <a:gd name="adj" fmla="val 72917"/>
          </a:avLst>
        </a:prstGeom>
        <a:solidFill>
          <a:srgbClr val="FF6600"/>
        </a:solidFill>
        <a:ln w="9525">
          <a:solidFill>
            <a:srgbClr val="000000"/>
          </a:solidFill>
          <a:miter lim="800000"/>
          <a:headEnd/>
          <a:tailEnd/>
        </a:ln>
      </xdr:spPr>
      <xdr:txBody>
        <a:bodyPr vertOverflow="clip" wrap="square" lIns="27432" tIns="18288" rIns="27432" bIns="18288" anchor="ctr" upright="1"/>
        <a:lstStyle/>
        <a:p>
          <a:pPr algn="ctr" rtl="0"/>
          <a:r>
            <a:rPr lang="en-US" sz="1400" b="1" i="0">
              <a:effectLst/>
              <a:latin typeface="+mn-lt"/>
              <a:ea typeface="+mn-ea"/>
              <a:cs typeface="+mn-cs"/>
            </a:rPr>
            <a:t>Waste stream 2 to Neutralisation</a:t>
          </a:r>
          <a:r>
            <a:rPr lang="en-US" sz="1400" b="1" i="0" baseline="0">
              <a:effectLst/>
              <a:latin typeface="+mn-lt"/>
              <a:ea typeface="+mn-ea"/>
              <a:cs typeface="+mn-cs"/>
            </a:rPr>
            <a:t> tank</a:t>
          </a:r>
          <a:endParaRPr lang="nl-NL" sz="1400">
            <a:effectLst/>
          </a:endParaRPr>
        </a:p>
      </xdr:txBody>
    </xdr:sp>
    <xdr:clientData/>
  </xdr:twoCellAnchor>
  <xdr:twoCellAnchor>
    <xdr:from>
      <xdr:col>30</xdr:col>
      <xdr:colOff>450968</xdr:colOff>
      <xdr:row>18</xdr:row>
      <xdr:rowOff>28196</xdr:rowOff>
    </xdr:from>
    <xdr:to>
      <xdr:col>38</xdr:col>
      <xdr:colOff>67428</xdr:colOff>
      <xdr:row>34</xdr:row>
      <xdr:rowOff>68836</xdr:rowOff>
    </xdr:to>
    <xdr:cxnSp macro="">
      <xdr:nvCxnSpPr>
        <xdr:cNvPr id="65" name="Shape 166">
          <a:extLst>
            <a:ext uri="{FF2B5EF4-FFF2-40B4-BE49-F238E27FC236}">
              <a16:creationId xmlns:a16="http://schemas.microsoft.com/office/drawing/2014/main" id="{00000000-0008-0000-0400-000041000000}"/>
            </a:ext>
          </a:extLst>
        </xdr:cNvPr>
        <xdr:cNvCxnSpPr/>
      </xdr:nvCxnSpPr>
      <xdr:spPr>
        <a:xfrm>
          <a:off x="20402668" y="5070096"/>
          <a:ext cx="4480560" cy="4206240"/>
        </a:xfrm>
        <a:prstGeom prst="bentConnector3">
          <a:avLst>
            <a:gd name="adj1" fmla="val 502"/>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355600</xdr:colOff>
      <xdr:row>14</xdr:row>
      <xdr:rowOff>12701</xdr:rowOff>
    </xdr:from>
    <xdr:to>
      <xdr:col>39</xdr:col>
      <xdr:colOff>12700</xdr:colOff>
      <xdr:row>14</xdr:row>
      <xdr:rowOff>25400</xdr:rowOff>
    </xdr:to>
    <xdr:cxnSp macro="">
      <xdr:nvCxnSpPr>
        <xdr:cNvPr id="66" name="Shape 166">
          <a:extLst>
            <a:ext uri="{FF2B5EF4-FFF2-40B4-BE49-F238E27FC236}">
              <a16:creationId xmlns:a16="http://schemas.microsoft.com/office/drawing/2014/main" id="{00000000-0008-0000-0400-000042000000}"/>
            </a:ext>
          </a:extLst>
        </xdr:cNvPr>
        <xdr:cNvCxnSpPr/>
      </xdr:nvCxnSpPr>
      <xdr:spPr>
        <a:xfrm>
          <a:off x="20655280" y="4081781"/>
          <a:ext cx="4572000" cy="12699"/>
        </a:xfrm>
        <a:prstGeom prst="bentConnector3">
          <a:avLst>
            <a:gd name="adj1" fmla="val 0"/>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539750</xdr:colOff>
      <xdr:row>5</xdr:row>
      <xdr:rowOff>69849</xdr:rowOff>
    </xdr:from>
    <xdr:to>
      <xdr:col>38</xdr:col>
      <xdr:colOff>233500</xdr:colOff>
      <xdr:row>7</xdr:row>
      <xdr:rowOff>43599</xdr:rowOff>
    </xdr:to>
    <xdr:sp macro="" textlink="">
      <xdr:nvSpPr>
        <xdr:cNvPr id="67" name="AutoShape 1525">
          <a:extLst>
            <a:ext uri="{FF2B5EF4-FFF2-40B4-BE49-F238E27FC236}">
              <a16:creationId xmlns:a16="http://schemas.microsoft.com/office/drawing/2014/main" id="{00000000-0008-0000-0400-000043000000}"/>
            </a:ext>
          </a:extLst>
        </xdr:cNvPr>
        <xdr:cNvSpPr>
          <a:spLocks noChangeArrowheads="1"/>
        </xdr:cNvSpPr>
      </xdr:nvSpPr>
      <xdr:spPr bwMode="auto">
        <a:xfrm rot="10800000">
          <a:off x="23277830" y="1982469"/>
          <a:ext cx="1461590" cy="430950"/>
        </a:xfrm>
        <a:prstGeom prst="homePlate">
          <a:avLst>
            <a:gd name="adj" fmla="val 72917"/>
          </a:avLst>
        </a:prstGeom>
        <a:solidFill>
          <a:srgbClr val="00B050"/>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sz="1200" b="1" i="0" strike="noStrike">
              <a:solidFill>
                <a:srgbClr val="000000"/>
              </a:solidFill>
              <a:latin typeface="Arial"/>
              <a:cs typeface="Arial"/>
            </a:rPr>
            <a:t>RO cleaning</a:t>
          </a:r>
        </a:p>
      </xdr:txBody>
    </xdr:sp>
    <xdr:clientData/>
  </xdr:twoCellAnchor>
  <xdr:twoCellAnchor>
    <xdr:from>
      <xdr:col>38</xdr:col>
      <xdr:colOff>246201</xdr:colOff>
      <xdr:row>6</xdr:row>
      <xdr:rowOff>106135</xdr:rowOff>
    </xdr:from>
    <xdr:to>
      <xdr:col>40</xdr:col>
      <xdr:colOff>599261</xdr:colOff>
      <xdr:row>14</xdr:row>
      <xdr:rowOff>4535</xdr:rowOff>
    </xdr:to>
    <xdr:cxnSp macro="">
      <xdr:nvCxnSpPr>
        <xdr:cNvPr id="68" name="Shape 166">
          <a:extLst>
            <a:ext uri="{FF2B5EF4-FFF2-40B4-BE49-F238E27FC236}">
              <a16:creationId xmlns:a16="http://schemas.microsoft.com/office/drawing/2014/main" id="{00000000-0008-0000-0400-000044000000}"/>
            </a:ext>
          </a:extLst>
        </xdr:cNvPr>
        <xdr:cNvCxnSpPr/>
      </xdr:nvCxnSpPr>
      <xdr:spPr>
        <a:xfrm rot="16200000" flipV="1">
          <a:off x="24933731" y="2065745"/>
          <a:ext cx="1826260" cy="2189480"/>
        </a:xfrm>
        <a:prstGeom prst="bentConnector2">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596899</xdr:colOff>
      <xdr:row>10</xdr:row>
      <xdr:rowOff>50800</xdr:rowOff>
    </xdr:from>
    <xdr:to>
      <xdr:col>44</xdr:col>
      <xdr:colOff>406399</xdr:colOff>
      <xdr:row>17</xdr:row>
      <xdr:rowOff>279399</xdr:rowOff>
    </xdr:to>
    <xdr:grpSp>
      <xdr:nvGrpSpPr>
        <xdr:cNvPr id="69" name="Group 68">
          <a:extLst>
            <a:ext uri="{FF2B5EF4-FFF2-40B4-BE49-F238E27FC236}">
              <a16:creationId xmlns:a16="http://schemas.microsoft.com/office/drawing/2014/main" id="{00000000-0008-0000-0400-000045000000}"/>
            </a:ext>
          </a:extLst>
        </xdr:cNvPr>
        <xdr:cNvGrpSpPr/>
      </xdr:nvGrpSpPr>
      <xdr:grpSpPr>
        <a:xfrm>
          <a:off x="26858685" y="3234871"/>
          <a:ext cx="2326821" cy="1983921"/>
          <a:chOff x="41950052" y="11901425"/>
          <a:chExt cx="3447877" cy="2384163"/>
        </a:xfrm>
      </xdr:grpSpPr>
      <xdr:sp macro="" textlink="">
        <xdr:nvSpPr>
          <xdr:cNvPr id="70" name="Can 69">
            <a:extLst>
              <a:ext uri="{FF2B5EF4-FFF2-40B4-BE49-F238E27FC236}">
                <a16:creationId xmlns:a16="http://schemas.microsoft.com/office/drawing/2014/main" id="{00000000-0008-0000-0400-000046000000}"/>
              </a:ext>
            </a:extLst>
          </xdr:cNvPr>
          <xdr:cNvSpPr/>
        </xdr:nvSpPr>
        <xdr:spPr>
          <a:xfrm>
            <a:off x="42664796" y="11901425"/>
            <a:ext cx="1798672" cy="1848923"/>
          </a:xfrm>
          <a:prstGeom prst="can">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AU" sz="1800"/>
          </a:p>
        </xdr:txBody>
      </xdr:sp>
      <xdr:sp macro="" textlink="">
        <xdr:nvSpPr>
          <xdr:cNvPr id="71" name="TextBox 124">
            <a:extLst>
              <a:ext uri="{FF2B5EF4-FFF2-40B4-BE49-F238E27FC236}">
                <a16:creationId xmlns:a16="http://schemas.microsoft.com/office/drawing/2014/main" id="{00000000-0008-0000-0400-000047000000}"/>
              </a:ext>
            </a:extLst>
          </xdr:cNvPr>
          <xdr:cNvSpPr txBox="1"/>
        </xdr:nvSpPr>
        <xdr:spPr>
          <a:xfrm>
            <a:off x="41950052" y="13812643"/>
            <a:ext cx="3447877" cy="472945"/>
          </a:xfrm>
          <a:prstGeom prst="rect">
            <a:avLst/>
          </a:prstGeom>
          <a:no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1800" b="1">
                <a:latin typeface="Arial Narrow" pitchFamily="34" charset="0"/>
              </a:rPr>
              <a:t>Product water Tank</a:t>
            </a:r>
            <a:endParaRPr lang="en-AU" sz="1800" b="1">
              <a:latin typeface="Arial Narrow" pitchFamily="34" charset="0"/>
            </a:endParaRPr>
          </a:p>
        </xdr:txBody>
      </xdr:sp>
    </xdr:grpSp>
    <xdr:clientData/>
  </xdr:twoCellAnchor>
  <xdr:twoCellAnchor>
    <xdr:from>
      <xdr:col>4</xdr:col>
      <xdr:colOff>31750</xdr:colOff>
      <xdr:row>14</xdr:row>
      <xdr:rowOff>111125</xdr:rowOff>
    </xdr:from>
    <xdr:to>
      <xdr:col>4</xdr:col>
      <xdr:colOff>671830</xdr:colOff>
      <xdr:row>14</xdr:row>
      <xdr:rowOff>114300</xdr:rowOff>
    </xdr:to>
    <xdr:cxnSp macro="">
      <xdr:nvCxnSpPr>
        <xdr:cNvPr id="72" name="Shape 166">
          <a:extLst>
            <a:ext uri="{FF2B5EF4-FFF2-40B4-BE49-F238E27FC236}">
              <a16:creationId xmlns:a16="http://schemas.microsoft.com/office/drawing/2014/main" id="{00000000-0008-0000-0400-000048000000}"/>
            </a:ext>
          </a:extLst>
        </xdr:cNvPr>
        <xdr:cNvCxnSpPr/>
      </xdr:nvCxnSpPr>
      <xdr:spPr>
        <a:xfrm>
          <a:off x="2927350" y="4180205"/>
          <a:ext cx="640080" cy="3175"/>
        </a:xfrm>
        <a:prstGeom prst="bentConnector3">
          <a:avLst>
            <a:gd name="adj1" fmla="val 50000"/>
          </a:avLst>
        </a:prstGeom>
        <a:ln w="254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406400</xdr:colOff>
      <xdr:row>14</xdr:row>
      <xdr:rowOff>12700</xdr:rowOff>
    </xdr:from>
    <xdr:to>
      <xdr:col>28</xdr:col>
      <xdr:colOff>558800</xdr:colOff>
      <xdr:row>14</xdr:row>
      <xdr:rowOff>25400</xdr:rowOff>
    </xdr:to>
    <xdr:cxnSp macro="">
      <xdr:nvCxnSpPr>
        <xdr:cNvPr id="73" name="Shape 166">
          <a:extLst>
            <a:ext uri="{FF2B5EF4-FFF2-40B4-BE49-F238E27FC236}">
              <a16:creationId xmlns:a16="http://schemas.microsoft.com/office/drawing/2014/main" id="{00000000-0008-0000-0400-000049000000}"/>
            </a:ext>
          </a:extLst>
        </xdr:cNvPr>
        <xdr:cNvCxnSpPr/>
      </xdr:nvCxnSpPr>
      <xdr:spPr>
        <a:xfrm>
          <a:off x="17368520" y="4081780"/>
          <a:ext cx="1676400" cy="12700"/>
        </a:xfrm>
        <a:prstGeom prst="bentConnector3">
          <a:avLst>
            <a:gd name="adj1" fmla="val -859"/>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596903</xdr:colOff>
      <xdr:row>26</xdr:row>
      <xdr:rowOff>104143</xdr:rowOff>
    </xdr:from>
    <xdr:to>
      <xdr:col>35</xdr:col>
      <xdr:colOff>596903</xdr:colOff>
      <xdr:row>34</xdr:row>
      <xdr:rowOff>12703</xdr:rowOff>
    </xdr:to>
    <xdr:cxnSp macro="">
      <xdr:nvCxnSpPr>
        <xdr:cNvPr id="74" name="Shape 166">
          <a:extLst>
            <a:ext uri="{FF2B5EF4-FFF2-40B4-BE49-F238E27FC236}">
              <a16:creationId xmlns:a16="http://schemas.microsoft.com/office/drawing/2014/main" id="{00000000-0008-0000-0400-00004A000000}"/>
            </a:ext>
          </a:extLst>
        </xdr:cNvPr>
        <xdr:cNvCxnSpPr/>
      </xdr:nvCxnSpPr>
      <xdr:spPr>
        <a:xfrm rot="16200000" flipH="1">
          <a:off x="22466303" y="8364223"/>
          <a:ext cx="1737360" cy="0"/>
        </a:xfrm>
        <a:prstGeom prst="bentConnector3">
          <a:avLst>
            <a:gd name="adj1" fmla="val 237"/>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563880</xdr:colOff>
      <xdr:row>6</xdr:row>
      <xdr:rowOff>64405</xdr:rowOff>
    </xdr:from>
    <xdr:to>
      <xdr:col>35</xdr:col>
      <xdr:colOff>533400</xdr:colOff>
      <xdr:row>9</xdr:row>
      <xdr:rowOff>18685</xdr:rowOff>
    </xdr:to>
    <xdr:cxnSp macro="">
      <xdr:nvCxnSpPr>
        <xdr:cNvPr id="75" name="Shape 166">
          <a:extLst>
            <a:ext uri="{FF2B5EF4-FFF2-40B4-BE49-F238E27FC236}">
              <a16:creationId xmlns:a16="http://schemas.microsoft.com/office/drawing/2014/main" id="{00000000-0008-0000-0400-00004B000000}"/>
            </a:ext>
          </a:extLst>
        </xdr:cNvPr>
        <xdr:cNvCxnSpPr/>
      </xdr:nvCxnSpPr>
      <xdr:spPr>
        <a:xfrm rot="10800000" flipV="1">
          <a:off x="20253960" y="2205625"/>
          <a:ext cx="3017520" cy="640080"/>
        </a:xfrm>
        <a:prstGeom prst="bentConnector2">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xdr:col>
      <xdr:colOff>660400</xdr:colOff>
      <xdr:row>11</xdr:row>
      <xdr:rowOff>139700</xdr:rowOff>
    </xdr:from>
    <xdr:to>
      <xdr:col>6</xdr:col>
      <xdr:colOff>127000</xdr:colOff>
      <xdr:row>17</xdr:row>
      <xdr:rowOff>139700</xdr:rowOff>
    </xdr:to>
    <xdr:pic>
      <xdr:nvPicPr>
        <xdr:cNvPr id="76" name="Picture 75">
          <a:extLst>
            <a:ext uri="{FF2B5EF4-FFF2-40B4-BE49-F238E27FC236}">
              <a16:creationId xmlns:a16="http://schemas.microsoft.com/office/drawing/2014/main" id="{00000000-0008-0000-0400-00004C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8634" t="36490" r="2078" b="27055"/>
        <a:stretch/>
      </xdr:blipFill>
      <xdr:spPr bwMode="auto">
        <a:xfrm>
          <a:off x="3556000" y="3522980"/>
          <a:ext cx="1013460" cy="1371600"/>
        </a:xfrm>
        <a:prstGeom prst="rect">
          <a:avLst/>
        </a:prstGeom>
        <a:noFill/>
        <a:ln>
          <a:noFill/>
        </a:ln>
        <a:extLst>
          <a:ext uri="{53640926-AAD7-44D8-BBD7-CCE9431645EC}">
            <a14:shadowObscured xmlns:a14="http://schemas.microsoft.com/office/drawing/2010/main"/>
          </a:ext>
        </a:extLst>
      </xdr:spPr>
    </xdr:pic>
    <xdr:clientData/>
  </xdr:twoCellAnchor>
  <xdr:twoCellAnchor>
    <xdr:from>
      <xdr:col>4</xdr:col>
      <xdr:colOff>508000</xdr:colOff>
      <xdr:row>9</xdr:row>
      <xdr:rowOff>139708</xdr:rowOff>
    </xdr:from>
    <xdr:to>
      <xdr:col>7</xdr:col>
      <xdr:colOff>177800</xdr:colOff>
      <xdr:row>11</xdr:row>
      <xdr:rowOff>101609</xdr:rowOff>
    </xdr:to>
    <xdr:sp macro="" textlink="">
      <xdr:nvSpPr>
        <xdr:cNvPr id="77" name="Text Box 1096">
          <a:extLst>
            <a:ext uri="{FF2B5EF4-FFF2-40B4-BE49-F238E27FC236}">
              <a16:creationId xmlns:a16="http://schemas.microsoft.com/office/drawing/2014/main" id="{00000000-0008-0000-0400-00004D000000}"/>
            </a:ext>
          </a:extLst>
        </xdr:cNvPr>
        <xdr:cNvSpPr txBox="1">
          <a:spLocks noChangeArrowheads="1"/>
        </xdr:cNvSpPr>
      </xdr:nvSpPr>
      <xdr:spPr bwMode="auto">
        <a:xfrm rot="5400000">
          <a:off x="4084319" y="2286009"/>
          <a:ext cx="518161" cy="1879600"/>
        </a:xfrm>
        <a:prstGeom prst="rect">
          <a:avLst/>
        </a:prstGeom>
        <a:noFill/>
        <a:ln w="9525">
          <a:noFill/>
          <a:miter lim="800000"/>
          <a:headEnd/>
          <a:tailEnd/>
        </a:ln>
      </xdr:spPr>
      <xdr:txBody>
        <a:bodyPr wrap="square" lIns="18288" tIns="18288" rIns="18288" bIns="0" anchor="t" upright="1">
          <a:noAutofit/>
        </a:bodyPr>
        <a:lstStyle/>
        <a:p>
          <a:pPr algn="ctr" rtl="0">
            <a:defRPr sz="1000"/>
          </a:pPr>
          <a:r>
            <a:rPr lang="en-US" sz="1800" b="1" i="0" strike="noStrike" baseline="0">
              <a:solidFill>
                <a:srgbClr val="000000"/>
              </a:solidFill>
              <a:latin typeface="Arial Narrow" pitchFamily="34" charset="0"/>
            </a:rPr>
            <a:t>Pre-filter</a:t>
          </a:r>
          <a:endParaRPr lang="en-US" sz="1800" b="1" i="0" strike="noStrike">
            <a:solidFill>
              <a:srgbClr val="000000"/>
            </a:solidFill>
            <a:latin typeface="Arial Narrow" pitchFamily="34" charset="0"/>
          </a:endParaRPr>
        </a:p>
      </xdr:txBody>
    </xdr:sp>
    <xdr:clientData/>
  </xdr:twoCellAnchor>
  <xdr:twoCellAnchor editAs="oneCell">
    <xdr:from>
      <xdr:col>8</xdr:col>
      <xdr:colOff>63500</xdr:colOff>
      <xdr:row>11</xdr:row>
      <xdr:rowOff>38100</xdr:rowOff>
    </xdr:from>
    <xdr:to>
      <xdr:col>11</xdr:col>
      <xdr:colOff>468160</xdr:colOff>
      <xdr:row>17</xdr:row>
      <xdr:rowOff>12700</xdr:rowOff>
    </xdr:to>
    <xdr:pic>
      <xdr:nvPicPr>
        <xdr:cNvPr id="78" name="Picture 77" descr="Image result for actiflo&quot;">
          <a:extLst>
            <a:ext uri="{FF2B5EF4-FFF2-40B4-BE49-F238E27FC236}">
              <a16:creationId xmlns:a16="http://schemas.microsoft.com/office/drawing/2014/main" id="{00000000-0008-0000-0400-00004E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5882"/>
        <a:stretch/>
      </xdr:blipFill>
      <xdr:spPr bwMode="auto">
        <a:xfrm>
          <a:off x="5877560" y="3421380"/>
          <a:ext cx="2322360" cy="1346200"/>
        </a:xfrm>
        <a:prstGeom prst="rect">
          <a:avLst/>
        </a:prstGeom>
        <a:noFill/>
        <a:effectLst>
          <a:glow rad="50800">
            <a:schemeClr val="tx1"/>
          </a:glow>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469900</xdr:colOff>
      <xdr:row>9</xdr:row>
      <xdr:rowOff>139700</xdr:rowOff>
    </xdr:from>
    <xdr:to>
      <xdr:col>15</xdr:col>
      <xdr:colOff>723900</xdr:colOff>
      <xdr:row>18</xdr:row>
      <xdr:rowOff>63500</xdr:rowOff>
    </xdr:to>
    <xdr:pic>
      <xdr:nvPicPr>
        <xdr:cNvPr id="79" name="Picture 78" descr="Two-stage Moving Bed Biofilm Reactor">
          <a:extLst>
            <a:ext uri="{FF2B5EF4-FFF2-40B4-BE49-F238E27FC236}">
              <a16:creationId xmlns:a16="http://schemas.microsoft.com/office/drawing/2014/main" id="{00000000-0008-0000-0400-00004F000000}"/>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32687" t="21634" r="53641" b="41707"/>
        <a:stretch/>
      </xdr:blipFill>
      <xdr:spPr bwMode="auto">
        <a:xfrm>
          <a:off x="9392920" y="2966720"/>
          <a:ext cx="1658620" cy="213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12700</xdr:colOff>
      <xdr:row>14</xdr:row>
      <xdr:rowOff>56318</xdr:rowOff>
    </xdr:from>
    <xdr:to>
      <xdr:col>13</xdr:col>
      <xdr:colOff>436880</xdr:colOff>
      <xdr:row>14</xdr:row>
      <xdr:rowOff>63500</xdr:rowOff>
    </xdr:to>
    <xdr:cxnSp macro="">
      <xdr:nvCxnSpPr>
        <xdr:cNvPr id="80" name="Shape 166">
          <a:extLst>
            <a:ext uri="{FF2B5EF4-FFF2-40B4-BE49-F238E27FC236}">
              <a16:creationId xmlns:a16="http://schemas.microsoft.com/office/drawing/2014/main" id="{00000000-0008-0000-0400-000050000000}"/>
            </a:ext>
          </a:extLst>
        </xdr:cNvPr>
        <xdr:cNvCxnSpPr/>
      </xdr:nvCxnSpPr>
      <xdr:spPr>
        <a:xfrm flipV="1">
          <a:off x="8265160" y="4125398"/>
          <a:ext cx="1094740" cy="7182"/>
        </a:xfrm>
        <a:prstGeom prst="bentConnector3">
          <a:avLst>
            <a:gd name="adj1" fmla="val -3956"/>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266700</xdr:colOff>
      <xdr:row>14</xdr:row>
      <xdr:rowOff>0</xdr:rowOff>
    </xdr:from>
    <xdr:to>
      <xdr:col>17</xdr:col>
      <xdr:colOff>571500</xdr:colOff>
      <xdr:row>14</xdr:row>
      <xdr:rowOff>7182</xdr:rowOff>
    </xdr:to>
    <xdr:cxnSp macro="">
      <xdr:nvCxnSpPr>
        <xdr:cNvPr id="81" name="Shape 166">
          <a:extLst>
            <a:ext uri="{FF2B5EF4-FFF2-40B4-BE49-F238E27FC236}">
              <a16:creationId xmlns:a16="http://schemas.microsoft.com/office/drawing/2014/main" id="{00000000-0008-0000-0400-000051000000}"/>
            </a:ext>
          </a:extLst>
        </xdr:cNvPr>
        <xdr:cNvCxnSpPr/>
      </xdr:nvCxnSpPr>
      <xdr:spPr>
        <a:xfrm flipV="1">
          <a:off x="11216640" y="4069080"/>
          <a:ext cx="1051560" cy="7182"/>
        </a:xfrm>
        <a:prstGeom prst="bentConnector3">
          <a:avLst>
            <a:gd name="adj1" fmla="val -3956"/>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18</xdr:col>
      <xdr:colOff>5080</xdr:colOff>
      <xdr:row>10</xdr:row>
      <xdr:rowOff>208280</xdr:rowOff>
    </xdr:from>
    <xdr:to>
      <xdr:col>21</xdr:col>
      <xdr:colOff>506746</xdr:colOff>
      <xdr:row>16</xdr:row>
      <xdr:rowOff>190500</xdr:rowOff>
    </xdr:to>
    <xdr:pic>
      <xdr:nvPicPr>
        <xdr:cNvPr id="82" name="Picture 81" descr="Image result for actiflo&quot;">
          <a:extLst>
            <a:ext uri="{FF2B5EF4-FFF2-40B4-BE49-F238E27FC236}">
              <a16:creationId xmlns:a16="http://schemas.microsoft.com/office/drawing/2014/main" id="{00000000-0008-0000-0400-000052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5882"/>
        <a:stretch/>
      </xdr:blipFill>
      <xdr:spPr bwMode="auto">
        <a:xfrm>
          <a:off x="12311380" y="3302000"/>
          <a:ext cx="2381266" cy="1414780"/>
        </a:xfrm>
        <a:prstGeom prst="rect">
          <a:avLst/>
        </a:prstGeom>
        <a:noFill/>
        <a:effectLst>
          <a:glow rad="50800">
            <a:schemeClr val="tx1"/>
          </a:glow>
        </a:effectLst>
        <a:extLst>
          <a:ext uri="{909E8E84-426E-40DD-AFC4-6F175D3DCCD1}">
            <a14:hiddenFill xmlns:a14="http://schemas.microsoft.com/office/drawing/2010/main">
              <a:solidFill>
                <a:srgbClr val="FFFFFF"/>
              </a:solidFill>
            </a14:hiddenFill>
          </a:ext>
        </a:extLst>
      </xdr:spPr>
    </xdr:pic>
    <xdr:clientData/>
  </xdr:twoCellAnchor>
  <xdr:twoCellAnchor>
    <xdr:from>
      <xdr:col>22</xdr:col>
      <xdr:colOff>43180</xdr:colOff>
      <xdr:row>14</xdr:row>
      <xdr:rowOff>15240</xdr:rowOff>
    </xdr:from>
    <xdr:to>
      <xdr:col>24</xdr:col>
      <xdr:colOff>58420</xdr:colOff>
      <xdr:row>14</xdr:row>
      <xdr:rowOff>22422</xdr:rowOff>
    </xdr:to>
    <xdr:cxnSp macro="">
      <xdr:nvCxnSpPr>
        <xdr:cNvPr id="83" name="Shape 166">
          <a:extLst>
            <a:ext uri="{FF2B5EF4-FFF2-40B4-BE49-F238E27FC236}">
              <a16:creationId xmlns:a16="http://schemas.microsoft.com/office/drawing/2014/main" id="{00000000-0008-0000-0400-000053000000}"/>
            </a:ext>
          </a:extLst>
        </xdr:cNvPr>
        <xdr:cNvCxnSpPr/>
      </xdr:nvCxnSpPr>
      <xdr:spPr>
        <a:xfrm flipV="1">
          <a:off x="14787880" y="4084320"/>
          <a:ext cx="1013460" cy="7182"/>
        </a:xfrm>
        <a:prstGeom prst="bentConnector3">
          <a:avLst>
            <a:gd name="adj1" fmla="val -3956"/>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647700</xdr:colOff>
      <xdr:row>18</xdr:row>
      <xdr:rowOff>25400</xdr:rowOff>
    </xdr:from>
    <xdr:to>
      <xdr:col>33</xdr:col>
      <xdr:colOff>505460</xdr:colOff>
      <xdr:row>24</xdr:row>
      <xdr:rowOff>50800</xdr:rowOff>
    </xdr:to>
    <xdr:cxnSp macro="">
      <xdr:nvCxnSpPr>
        <xdr:cNvPr id="84" name="Shape 166">
          <a:extLst>
            <a:ext uri="{FF2B5EF4-FFF2-40B4-BE49-F238E27FC236}">
              <a16:creationId xmlns:a16="http://schemas.microsoft.com/office/drawing/2014/main" id="{00000000-0008-0000-0400-000054000000}"/>
            </a:ext>
          </a:extLst>
        </xdr:cNvPr>
        <xdr:cNvCxnSpPr/>
      </xdr:nvCxnSpPr>
      <xdr:spPr>
        <a:xfrm>
          <a:off x="20599400" y="5067300"/>
          <a:ext cx="1737360" cy="1828800"/>
        </a:xfrm>
        <a:prstGeom prst="bentConnector3">
          <a:avLst>
            <a:gd name="adj1" fmla="val -859"/>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431800</xdr:colOff>
      <xdr:row>18</xdr:row>
      <xdr:rowOff>139698</xdr:rowOff>
    </xdr:from>
    <xdr:to>
      <xdr:col>14</xdr:col>
      <xdr:colOff>431801</xdr:colOff>
      <xdr:row>28</xdr:row>
      <xdr:rowOff>63504</xdr:rowOff>
    </xdr:to>
    <xdr:cxnSp macro="">
      <xdr:nvCxnSpPr>
        <xdr:cNvPr id="85" name="Shape 166">
          <a:extLst>
            <a:ext uri="{FF2B5EF4-FFF2-40B4-BE49-F238E27FC236}">
              <a16:creationId xmlns:a16="http://schemas.microsoft.com/office/drawing/2014/main" id="{00000000-0008-0000-0400-000055000000}"/>
            </a:ext>
          </a:extLst>
        </xdr:cNvPr>
        <xdr:cNvCxnSpPr/>
      </xdr:nvCxnSpPr>
      <xdr:spPr>
        <a:xfrm rot="5400000">
          <a:off x="8649968" y="6544310"/>
          <a:ext cx="2735586" cy="1"/>
        </a:xfrm>
        <a:prstGeom prst="bentConnector3">
          <a:avLst>
            <a:gd name="adj1" fmla="val 50000"/>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495300</xdr:colOff>
      <xdr:row>8</xdr:row>
      <xdr:rowOff>190510</xdr:rowOff>
    </xdr:from>
    <xdr:to>
      <xdr:col>11</xdr:col>
      <xdr:colOff>165100</xdr:colOff>
      <xdr:row>10</xdr:row>
      <xdr:rowOff>152411</xdr:rowOff>
    </xdr:to>
    <xdr:sp macro="" textlink="">
      <xdr:nvSpPr>
        <xdr:cNvPr id="86" name="Text Box 1096">
          <a:extLst>
            <a:ext uri="{FF2B5EF4-FFF2-40B4-BE49-F238E27FC236}">
              <a16:creationId xmlns:a16="http://schemas.microsoft.com/office/drawing/2014/main" id="{00000000-0008-0000-0400-000056000000}"/>
            </a:ext>
          </a:extLst>
        </xdr:cNvPr>
        <xdr:cNvSpPr txBox="1">
          <a:spLocks noChangeArrowheads="1"/>
        </xdr:cNvSpPr>
      </xdr:nvSpPr>
      <xdr:spPr bwMode="auto">
        <a:xfrm rot="5400000">
          <a:off x="6830059" y="2268231"/>
          <a:ext cx="457201" cy="1498600"/>
        </a:xfrm>
        <a:prstGeom prst="rect">
          <a:avLst/>
        </a:prstGeom>
        <a:noFill/>
        <a:ln w="9525">
          <a:noFill/>
          <a:miter lim="800000"/>
          <a:headEnd/>
          <a:tailEnd/>
        </a:ln>
      </xdr:spPr>
      <xdr:txBody>
        <a:bodyPr wrap="square" lIns="18288" tIns="18288" rIns="18288" bIns="0" anchor="t" upright="1">
          <a:noAutofit/>
        </a:bodyPr>
        <a:lstStyle/>
        <a:p>
          <a:pPr algn="ctr" rtl="0">
            <a:defRPr sz="1000"/>
          </a:pPr>
          <a:r>
            <a:rPr lang="en-US" sz="1800" b="1" i="0" strike="noStrike" baseline="0">
              <a:solidFill>
                <a:srgbClr val="000000"/>
              </a:solidFill>
              <a:latin typeface="Arial Narrow" pitchFamily="34" charset="0"/>
            </a:rPr>
            <a:t>Actiflo 1</a:t>
          </a:r>
          <a:endParaRPr lang="en-US" sz="1800" b="1" i="0" strike="noStrike">
            <a:solidFill>
              <a:srgbClr val="000000"/>
            </a:solidFill>
            <a:latin typeface="Arial Narrow" pitchFamily="34" charset="0"/>
          </a:endParaRPr>
        </a:p>
      </xdr:txBody>
    </xdr:sp>
    <xdr:clientData/>
  </xdr:twoCellAnchor>
  <xdr:twoCellAnchor>
    <xdr:from>
      <xdr:col>13</xdr:col>
      <xdr:colOff>457202</xdr:colOff>
      <xdr:row>7</xdr:row>
      <xdr:rowOff>152411</xdr:rowOff>
    </xdr:from>
    <xdr:to>
      <xdr:col>16</xdr:col>
      <xdr:colOff>127002</xdr:colOff>
      <xdr:row>9</xdr:row>
      <xdr:rowOff>152412</xdr:rowOff>
    </xdr:to>
    <xdr:sp macro="" textlink="">
      <xdr:nvSpPr>
        <xdr:cNvPr id="87" name="Text Box 1096">
          <a:extLst>
            <a:ext uri="{FF2B5EF4-FFF2-40B4-BE49-F238E27FC236}">
              <a16:creationId xmlns:a16="http://schemas.microsoft.com/office/drawing/2014/main" id="{00000000-0008-0000-0400-000057000000}"/>
            </a:ext>
          </a:extLst>
        </xdr:cNvPr>
        <xdr:cNvSpPr txBox="1">
          <a:spLocks noChangeArrowheads="1"/>
        </xdr:cNvSpPr>
      </xdr:nvSpPr>
      <xdr:spPr bwMode="auto">
        <a:xfrm rot="5400000">
          <a:off x="9999981" y="1902472"/>
          <a:ext cx="457201" cy="1696720"/>
        </a:xfrm>
        <a:prstGeom prst="rect">
          <a:avLst/>
        </a:prstGeom>
        <a:noFill/>
        <a:ln w="9525">
          <a:noFill/>
          <a:miter lim="800000"/>
          <a:headEnd/>
          <a:tailEnd/>
        </a:ln>
      </xdr:spPr>
      <xdr:txBody>
        <a:bodyPr wrap="square" lIns="18288" tIns="18288" rIns="18288" bIns="0" anchor="t" upright="1">
          <a:noAutofit/>
        </a:bodyPr>
        <a:lstStyle/>
        <a:p>
          <a:pPr algn="ctr" rtl="0">
            <a:defRPr sz="1000"/>
          </a:pPr>
          <a:r>
            <a:rPr lang="en-US" sz="1800" b="1" i="0" strike="noStrike" baseline="0">
              <a:solidFill>
                <a:srgbClr val="000000"/>
              </a:solidFill>
              <a:latin typeface="Arial Narrow" pitchFamily="34" charset="0"/>
            </a:rPr>
            <a:t>MBBR</a:t>
          </a:r>
          <a:endParaRPr lang="en-US" sz="1800" b="1" i="0" strike="noStrike">
            <a:solidFill>
              <a:srgbClr val="000000"/>
            </a:solidFill>
            <a:latin typeface="Arial Narrow" pitchFamily="34" charset="0"/>
          </a:endParaRPr>
        </a:p>
      </xdr:txBody>
    </xdr:sp>
    <xdr:clientData/>
  </xdr:twoCellAnchor>
  <xdr:twoCellAnchor>
    <xdr:from>
      <xdr:col>18</xdr:col>
      <xdr:colOff>508002</xdr:colOff>
      <xdr:row>9</xdr:row>
      <xdr:rowOff>10</xdr:rowOff>
    </xdr:from>
    <xdr:to>
      <xdr:col>21</xdr:col>
      <xdr:colOff>177802</xdr:colOff>
      <xdr:row>10</xdr:row>
      <xdr:rowOff>190511</xdr:rowOff>
    </xdr:to>
    <xdr:sp macro="" textlink="">
      <xdr:nvSpPr>
        <xdr:cNvPr id="88" name="Text Box 1096">
          <a:extLst>
            <a:ext uri="{FF2B5EF4-FFF2-40B4-BE49-F238E27FC236}">
              <a16:creationId xmlns:a16="http://schemas.microsoft.com/office/drawing/2014/main" id="{00000000-0008-0000-0400-000058000000}"/>
            </a:ext>
          </a:extLst>
        </xdr:cNvPr>
        <xdr:cNvSpPr txBox="1">
          <a:spLocks noChangeArrowheads="1"/>
        </xdr:cNvSpPr>
      </xdr:nvSpPr>
      <xdr:spPr bwMode="auto">
        <a:xfrm rot="5400000">
          <a:off x="13335001" y="2306331"/>
          <a:ext cx="457201" cy="1498600"/>
        </a:xfrm>
        <a:prstGeom prst="rect">
          <a:avLst/>
        </a:prstGeom>
        <a:noFill/>
        <a:ln w="9525">
          <a:noFill/>
          <a:miter lim="800000"/>
          <a:headEnd/>
          <a:tailEnd/>
        </a:ln>
      </xdr:spPr>
      <xdr:txBody>
        <a:bodyPr wrap="square" lIns="18288" tIns="18288" rIns="18288" bIns="0" anchor="t" upright="1">
          <a:noAutofit/>
        </a:bodyPr>
        <a:lstStyle/>
        <a:p>
          <a:pPr algn="ctr" rtl="0">
            <a:defRPr sz="1000"/>
          </a:pPr>
          <a:r>
            <a:rPr lang="en-US" sz="1800" b="1" i="0" strike="noStrike" baseline="0">
              <a:solidFill>
                <a:srgbClr val="000000"/>
              </a:solidFill>
              <a:latin typeface="Arial Narrow" pitchFamily="34" charset="0"/>
            </a:rPr>
            <a:t>Actiflo 2</a:t>
          </a:r>
          <a:endParaRPr lang="en-US" sz="1800" b="1" i="0" strike="noStrike">
            <a:solidFill>
              <a:srgbClr val="000000"/>
            </a:solidFill>
            <a:latin typeface="Arial Narrow" pitchFamily="34" charset="0"/>
          </a:endParaRPr>
        </a:p>
      </xdr:txBody>
    </xdr:sp>
    <xdr:clientData/>
  </xdr:twoCellAnchor>
  <xdr:twoCellAnchor>
    <xdr:from>
      <xdr:col>5</xdr:col>
      <xdr:colOff>733426</xdr:colOff>
      <xdr:row>17</xdr:row>
      <xdr:rowOff>113256</xdr:rowOff>
    </xdr:from>
    <xdr:to>
      <xdr:col>14</xdr:col>
      <xdr:colOff>118746</xdr:colOff>
      <xdr:row>30</xdr:row>
      <xdr:rowOff>95476</xdr:rowOff>
    </xdr:to>
    <xdr:cxnSp macro="">
      <xdr:nvCxnSpPr>
        <xdr:cNvPr id="89" name="Shape 166">
          <a:extLst>
            <a:ext uri="{FF2B5EF4-FFF2-40B4-BE49-F238E27FC236}">
              <a16:creationId xmlns:a16="http://schemas.microsoft.com/office/drawing/2014/main" id="{00000000-0008-0000-0400-000059000000}"/>
            </a:ext>
          </a:extLst>
        </xdr:cNvPr>
        <xdr:cNvCxnSpPr/>
      </xdr:nvCxnSpPr>
      <xdr:spPr>
        <a:xfrm rot="16200000" flipH="1">
          <a:off x="5324476" y="3980406"/>
          <a:ext cx="3512820" cy="5303520"/>
        </a:xfrm>
        <a:prstGeom prst="bentConnector2">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50800</xdr:colOff>
      <xdr:row>17</xdr:row>
      <xdr:rowOff>50799</xdr:rowOff>
    </xdr:from>
    <xdr:to>
      <xdr:col>18</xdr:col>
      <xdr:colOff>50801</xdr:colOff>
      <xdr:row>28</xdr:row>
      <xdr:rowOff>33019</xdr:rowOff>
    </xdr:to>
    <xdr:cxnSp macro="">
      <xdr:nvCxnSpPr>
        <xdr:cNvPr id="90" name="Shape 166">
          <a:extLst>
            <a:ext uri="{FF2B5EF4-FFF2-40B4-BE49-F238E27FC236}">
              <a16:creationId xmlns:a16="http://schemas.microsoft.com/office/drawing/2014/main" id="{00000000-0008-0000-0400-00005A000000}"/>
            </a:ext>
          </a:extLst>
        </xdr:cNvPr>
        <xdr:cNvCxnSpPr/>
      </xdr:nvCxnSpPr>
      <xdr:spPr>
        <a:xfrm rot="5400000">
          <a:off x="10819131" y="6343648"/>
          <a:ext cx="3075940" cy="1"/>
        </a:xfrm>
        <a:prstGeom prst="bentConnector3">
          <a:avLst>
            <a:gd name="adj1" fmla="val 50000"/>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495320</xdr:colOff>
      <xdr:row>18</xdr:row>
      <xdr:rowOff>88902</xdr:rowOff>
    </xdr:from>
    <xdr:to>
      <xdr:col>36</xdr:col>
      <xdr:colOff>265916</xdr:colOff>
      <xdr:row>27</xdr:row>
      <xdr:rowOff>177803</xdr:rowOff>
    </xdr:to>
    <xdr:grpSp>
      <xdr:nvGrpSpPr>
        <xdr:cNvPr id="91" name="Group 1045">
          <a:extLst>
            <a:ext uri="{FF2B5EF4-FFF2-40B4-BE49-F238E27FC236}">
              <a16:creationId xmlns:a16="http://schemas.microsoft.com/office/drawing/2014/main" id="{00000000-0008-0000-0400-00005B000000}"/>
            </a:ext>
          </a:extLst>
        </xdr:cNvPr>
        <xdr:cNvGrpSpPr>
          <a:grpSpLocks/>
        </xdr:cNvGrpSpPr>
      </xdr:nvGrpSpPr>
      <xdr:grpSpPr bwMode="auto">
        <a:xfrm rot="5400000">
          <a:off x="21474864" y="5861001"/>
          <a:ext cx="2715079" cy="1621167"/>
          <a:chOff x="2321" y="811"/>
          <a:chExt cx="306" cy="160"/>
        </a:xfrm>
      </xdr:grpSpPr>
      <xdr:sp macro="" textlink="">
        <xdr:nvSpPr>
          <xdr:cNvPr id="92" name="Rectangle 1047">
            <a:extLst>
              <a:ext uri="{FF2B5EF4-FFF2-40B4-BE49-F238E27FC236}">
                <a16:creationId xmlns:a16="http://schemas.microsoft.com/office/drawing/2014/main" id="{00000000-0008-0000-0400-00005C000000}"/>
              </a:ext>
            </a:extLst>
          </xdr:cNvPr>
          <xdr:cNvSpPr>
            <a:spLocks noChangeAspect="1" noChangeArrowheads="1"/>
          </xdr:cNvSpPr>
        </xdr:nvSpPr>
        <xdr:spPr bwMode="auto">
          <a:xfrm rot="16200000">
            <a:off x="2280" y="883"/>
            <a:ext cx="126" cy="27"/>
          </a:xfrm>
          <a:prstGeom prst="rect">
            <a:avLst/>
          </a:prstGeom>
          <a:gradFill rotWithShape="0">
            <a:gsLst>
              <a:gs pos="0">
                <a:schemeClr val="tx2">
                  <a:lumMod val="20000"/>
                  <a:lumOff val="80000"/>
                </a:schemeClr>
              </a:gs>
              <a:gs pos="50000">
                <a:srgbClr val="00B0F0"/>
              </a:gs>
              <a:gs pos="100000">
                <a:schemeClr val="tx2">
                  <a:lumMod val="20000"/>
                  <a:lumOff val="80000"/>
                </a:schemeClr>
              </a:gs>
            </a:gsLst>
            <a:lin ang="5400000" scaled="1"/>
          </a:gradFill>
          <a:ln w="9525">
            <a:solidFill>
              <a:srgbClr val="000000"/>
            </a:solidFill>
            <a:miter lim="800000"/>
            <a:headEnd/>
            <a:tailEnd/>
          </a:ln>
        </xdr:spPr>
      </xdr:sp>
      <xdr:sp macro="" textlink="">
        <xdr:nvSpPr>
          <xdr:cNvPr id="93" name="Rectangle 1048">
            <a:extLst>
              <a:ext uri="{FF2B5EF4-FFF2-40B4-BE49-F238E27FC236}">
                <a16:creationId xmlns:a16="http://schemas.microsoft.com/office/drawing/2014/main" id="{00000000-0008-0000-0400-00005D000000}"/>
              </a:ext>
            </a:extLst>
          </xdr:cNvPr>
          <xdr:cNvSpPr>
            <a:spLocks noChangeAspect="1" noChangeArrowheads="1"/>
          </xdr:cNvSpPr>
        </xdr:nvSpPr>
        <xdr:spPr bwMode="auto">
          <a:xfrm rot="16200000">
            <a:off x="2339" y="938"/>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94" name="Rectangle 1049">
            <a:extLst>
              <a:ext uri="{FF2B5EF4-FFF2-40B4-BE49-F238E27FC236}">
                <a16:creationId xmlns:a16="http://schemas.microsoft.com/office/drawing/2014/main" id="{00000000-0008-0000-0400-00005E000000}"/>
              </a:ext>
            </a:extLst>
          </xdr:cNvPr>
          <xdr:cNvSpPr>
            <a:spLocks noChangeAspect="1" noChangeArrowheads="1"/>
          </xdr:cNvSpPr>
        </xdr:nvSpPr>
        <xdr:spPr bwMode="auto">
          <a:xfrm rot="16200000">
            <a:off x="2338" y="819"/>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95" name="Rectangle 1050">
            <a:extLst>
              <a:ext uri="{FF2B5EF4-FFF2-40B4-BE49-F238E27FC236}">
                <a16:creationId xmlns:a16="http://schemas.microsoft.com/office/drawing/2014/main" id="{00000000-0008-0000-0400-00005F000000}"/>
              </a:ext>
            </a:extLst>
          </xdr:cNvPr>
          <xdr:cNvSpPr>
            <a:spLocks noChangeAspect="1" noChangeArrowheads="1"/>
          </xdr:cNvSpPr>
        </xdr:nvSpPr>
        <xdr:spPr bwMode="auto">
          <a:xfrm rot="16200000">
            <a:off x="2326" y="884"/>
            <a:ext cx="126" cy="26"/>
          </a:xfrm>
          <a:prstGeom prst="rect">
            <a:avLst/>
          </a:prstGeom>
          <a:gradFill rotWithShape="0">
            <a:gsLst>
              <a:gs pos="0">
                <a:schemeClr val="tx2">
                  <a:lumMod val="20000"/>
                  <a:lumOff val="80000"/>
                </a:schemeClr>
              </a:gs>
              <a:gs pos="50000">
                <a:srgbClr val="00B0F0"/>
              </a:gs>
              <a:gs pos="100000">
                <a:schemeClr val="tx2">
                  <a:lumMod val="20000"/>
                  <a:lumOff val="80000"/>
                </a:schemeClr>
              </a:gs>
            </a:gsLst>
            <a:lin ang="5400000" scaled="1"/>
          </a:gradFill>
          <a:ln w="9525">
            <a:solidFill>
              <a:srgbClr val="000000"/>
            </a:solidFill>
            <a:miter lim="800000"/>
            <a:headEnd/>
            <a:tailEnd/>
          </a:ln>
        </xdr:spPr>
      </xdr:sp>
      <xdr:sp macro="" textlink="">
        <xdr:nvSpPr>
          <xdr:cNvPr id="96" name="Rectangle 1051">
            <a:extLst>
              <a:ext uri="{FF2B5EF4-FFF2-40B4-BE49-F238E27FC236}">
                <a16:creationId xmlns:a16="http://schemas.microsoft.com/office/drawing/2014/main" id="{00000000-0008-0000-0400-000060000000}"/>
              </a:ext>
            </a:extLst>
          </xdr:cNvPr>
          <xdr:cNvSpPr>
            <a:spLocks noChangeAspect="1" noChangeArrowheads="1"/>
          </xdr:cNvSpPr>
        </xdr:nvSpPr>
        <xdr:spPr bwMode="auto">
          <a:xfrm rot="16200000">
            <a:off x="2386" y="938"/>
            <a:ext cx="8" cy="35"/>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97" name="Rectangle 1052">
            <a:extLst>
              <a:ext uri="{FF2B5EF4-FFF2-40B4-BE49-F238E27FC236}">
                <a16:creationId xmlns:a16="http://schemas.microsoft.com/office/drawing/2014/main" id="{00000000-0008-0000-0400-000061000000}"/>
              </a:ext>
            </a:extLst>
          </xdr:cNvPr>
          <xdr:cNvSpPr>
            <a:spLocks noChangeAspect="1" noChangeArrowheads="1"/>
          </xdr:cNvSpPr>
        </xdr:nvSpPr>
        <xdr:spPr bwMode="auto">
          <a:xfrm rot="16200000">
            <a:off x="2385" y="819"/>
            <a:ext cx="8" cy="35"/>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98" name="Rectangle 1053">
            <a:extLst>
              <a:ext uri="{FF2B5EF4-FFF2-40B4-BE49-F238E27FC236}">
                <a16:creationId xmlns:a16="http://schemas.microsoft.com/office/drawing/2014/main" id="{00000000-0008-0000-0400-000062000000}"/>
              </a:ext>
            </a:extLst>
          </xdr:cNvPr>
          <xdr:cNvSpPr>
            <a:spLocks noChangeAspect="1" noChangeArrowheads="1"/>
          </xdr:cNvSpPr>
        </xdr:nvSpPr>
        <xdr:spPr bwMode="auto">
          <a:xfrm rot="16200000">
            <a:off x="2371" y="883"/>
            <a:ext cx="126" cy="27"/>
          </a:xfrm>
          <a:prstGeom prst="rect">
            <a:avLst/>
          </a:prstGeom>
          <a:gradFill rotWithShape="0">
            <a:gsLst>
              <a:gs pos="0">
                <a:schemeClr val="tx2">
                  <a:lumMod val="20000"/>
                  <a:lumOff val="80000"/>
                </a:schemeClr>
              </a:gs>
              <a:gs pos="50000">
                <a:srgbClr val="00B0F0"/>
              </a:gs>
              <a:gs pos="100000">
                <a:schemeClr val="tx2">
                  <a:lumMod val="20000"/>
                  <a:lumOff val="80000"/>
                </a:schemeClr>
              </a:gs>
            </a:gsLst>
            <a:lin ang="5400000" scaled="1"/>
          </a:gradFill>
          <a:ln w="9525">
            <a:solidFill>
              <a:srgbClr val="000000"/>
            </a:solidFill>
            <a:miter lim="800000"/>
            <a:headEnd/>
            <a:tailEnd/>
          </a:ln>
        </xdr:spPr>
      </xdr:sp>
      <xdr:sp macro="" textlink="">
        <xdr:nvSpPr>
          <xdr:cNvPr id="99" name="Rectangle 1054">
            <a:extLst>
              <a:ext uri="{FF2B5EF4-FFF2-40B4-BE49-F238E27FC236}">
                <a16:creationId xmlns:a16="http://schemas.microsoft.com/office/drawing/2014/main" id="{00000000-0008-0000-0400-000063000000}"/>
              </a:ext>
            </a:extLst>
          </xdr:cNvPr>
          <xdr:cNvSpPr>
            <a:spLocks noChangeAspect="1" noChangeArrowheads="1"/>
          </xdr:cNvSpPr>
        </xdr:nvSpPr>
        <xdr:spPr bwMode="auto">
          <a:xfrm rot="16200000">
            <a:off x="2430" y="938"/>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00" name="Rectangle 1055">
            <a:extLst>
              <a:ext uri="{FF2B5EF4-FFF2-40B4-BE49-F238E27FC236}">
                <a16:creationId xmlns:a16="http://schemas.microsoft.com/office/drawing/2014/main" id="{00000000-0008-0000-0400-000064000000}"/>
              </a:ext>
            </a:extLst>
          </xdr:cNvPr>
          <xdr:cNvSpPr>
            <a:spLocks noChangeAspect="1" noChangeArrowheads="1"/>
          </xdr:cNvSpPr>
        </xdr:nvSpPr>
        <xdr:spPr bwMode="auto">
          <a:xfrm rot="16200000">
            <a:off x="2429" y="819"/>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01" name="Rectangle 1056">
            <a:extLst>
              <a:ext uri="{FF2B5EF4-FFF2-40B4-BE49-F238E27FC236}">
                <a16:creationId xmlns:a16="http://schemas.microsoft.com/office/drawing/2014/main" id="{00000000-0008-0000-0400-000065000000}"/>
              </a:ext>
            </a:extLst>
          </xdr:cNvPr>
          <xdr:cNvSpPr>
            <a:spLocks noChangeAspect="1" noChangeArrowheads="1"/>
          </xdr:cNvSpPr>
        </xdr:nvSpPr>
        <xdr:spPr bwMode="auto">
          <a:xfrm rot="16200000">
            <a:off x="2416" y="883"/>
            <a:ext cx="126" cy="27"/>
          </a:xfrm>
          <a:prstGeom prst="rect">
            <a:avLst/>
          </a:prstGeom>
          <a:gradFill rotWithShape="0">
            <a:gsLst>
              <a:gs pos="0">
                <a:schemeClr val="tx2">
                  <a:lumMod val="20000"/>
                  <a:lumOff val="80000"/>
                </a:schemeClr>
              </a:gs>
              <a:gs pos="50000">
                <a:srgbClr val="00B0F0"/>
              </a:gs>
              <a:gs pos="100000">
                <a:schemeClr val="tx2">
                  <a:lumMod val="20000"/>
                  <a:lumOff val="80000"/>
                </a:schemeClr>
              </a:gs>
            </a:gsLst>
            <a:lin ang="5400000" scaled="1"/>
          </a:gradFill>
          <a:ln w="9525">
            <a:solidFill>
              <a:srgbClr val="000000"/>
            </a:solidFill>
            <a:miter lim="800000"/>
            <a:headEnd/>
            <a:tailEnd/>
          </a:ln>
        </xdr:spPr>
      </xdr:sp>
      <xdr:sp macro="" textlink="">
        <xdr:nvSpPr>
          <xdr:cNvPr id="102" name="Rectangle 1057">
            <a:extLst>
              <a:ext uri="{FF2B5EF4-FFF2-40B4-BE49-F238E27FC236}">
                <a16:creationId xmlns:a16="http://schemas.microsoft.com/office/drawing/2014/main" id="{00000000-0008-0000-0400-000066000000}"/>
              </a:ext>
            </a:extLst>
          </xdr:cNvPr>
          <xdr:cNvSpPr>
            <a:spLocks noChangeAspect="1" noChangeArrowheads="1"/>
          </xdr:cNvSpPr>
        </xdr:nvSpPr>
        <xdr:spPr bwMode="auto">
          <a:xfrm rot="16200000">
            <a:off x="2475" y="938"/>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03" name="Rectangle 1058">
            <a:extLst>
              <a:ext uri="{FF2B5EF4-FFF2-40B4-BE49-F238E27FC236}">
                <a16:creationId xmlns:a16="http://schemas.microsoft.com/office/drawing/2014/main" id="{00000000-0008-0000-0400-000067000000}"/>
              </a:ext>
            </a:extLst>
          </xdr:cNvPr>
          <xdr:cNvSpPr>
            <a:spLocks noChangeAspect="1" noChangeArrowheads="1"/>
          </xdr:cNvSpPr>
        </xdr:nvSpPr>
        <xdr:spPr bwMode="auto">
          <a:xfrm rot="16200000">
            <a:off x="2474" y="819"/>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04" name="Rectangle 1059">
            <a:extLst>
              <a:ext uri="{FF2B5EF4-FFF2-40B4-BE49-F238E27FC236}">
                <a16:creationId xmlns:a16="http://schemas.microsoft.com/office/drawing/2014/main" id="{00000000-0008-0000-0400-000068000000}"/>
              </a:ext>
            </a:extLst>
          </xdr:cNvPr>
          <xdr:cNvSpPr>
            <a:spLocks noChangeAspect="1" noChangeArrowheads="1"/>
          </xdr:cNvSpPr>
        </xdr:nvSpPr>
        <xdr:spPr bwMode="auto">
          <a:xfrm rot="16200000">
            <a:off x="2462" y="884"/>
            <a:ext cx="126" cy="26"/>
          </a:xfrm>
          <a:prstGeom prst="rect">
            <a:avLst/>
          </a:prstGeom>
          <a:gradFill rotWithShape="0">
            <a:gsLst>
              <a:gs pos="0">
                <a:schemeClr val="tx2">
                  <a:lumMod val="20000"/>
                  <a:lumOff val="80000"/>
                </a:schemeClr>
              </a:gs>
              <a:gs pos="50000">
                <a:srgbClr val="00B0F0"/>
              </a:gs>
              <a:gs pos="100000">
                <a:schemeClr val="tx2">
                  <a:lumMod val="20000"/>
                  <a:lumOff val="80000"/>
                </a:schemeClr>
              </a:gs>
            </a:gsLst>
            <a:lin ang="5400000" scaled="1"/>
          </a:gradFill>
          <a:ln w="9525">
            <a:solidFill>
              <a:srgbClr val="000000"/>
            </a:solidFill>
            <a:miter lim="800000"/>
            <a:headEnd/>
            <a:tailEnd/>
          </a:ln>
        </xdr:spPr>
      </xdr:sp>
      <xdr:sp macro="" textlink="">
        <xdr:nvSpPr>
          <xdr:cNvPr id="105" name="Rectangle 1060">
            <a:extLst>
              <a:ext uri="{FF2B5EF4-FFF2-40B4-BE49-F238E27FC236}">
                <a16:creationId xmlns:a16="http://schemas.microsoft.com/office/drawing/2014/main" id="{00000000-0008-0000-0400-000069000000}"/>
              </a:ext>
            </a:extLst>
          </xdr:cNvPr>
          <xdr:cNvSpPr>
            <a:spLocks noChangeAspect="1" noChangeArrowheads="1"/>
          </xdr:cNvSpPr>
        </xdr:nvSpPr>
        <xdr:spPr bwMode="auto">
          <a:xfrm rot="16200000">
            <a:off x="2522" y="938"/>
            <a:ext cx="8" cy="35"/>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06" name="Rectangle 1061">
            <a:extLst>
              <a:ext uri="{FF2B5EF4-FFF2-40B4-BE49-F238E27FC236}">
                <a16:creationId xmlns:a16="http://schemas.microsoft.com/office/drawing/2014/main" id="{00000000-0008-0000-0400-00006A000000}"/>
              </a:ext>
            </a:extLst>
          </xdr:cNvPr>
          <xdr:cNvSpPr>
            <a:spLocks noChangeAspect="1" noChangeArrowheads="1"/>
          </xdr:cNvSpPr>
        </xdr:nvSpPr>
        <xdr:spPr bwMode="auto">
          <a:xfrm rot="16200000">
            <a:off x="2521" y="819"/>
            <a:ext cx="8" cy="35"/>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07" name="Rectangle 1062">
            <a:extLst>
              <a:ext uri="{FF2B5EF4-FFF2-40B4-BE49-F238E27FC236}">
                <a16:creationId xmlns:a16="http://schemas.microsoft.com/office/drawing/2014/main" id="{00000000-0008-0000-0400-00006B000000}"/>
              </a:ext>
            </a:extLst>
          </xdr:cNvPr>
          <xdr:cNvSpPr>
            <a:spLocks noChangeAspect="1" noChangeArrowheads="1"/>
          </xdr:cNvSpPr>
        </xdr:nvSpPr>
        <xdr:spPr bwMode="auto">
          <a:xfrm rot="16200000">
            <a:off x="2507" y="883"/>
            <a:ext cx="126" cy="27"/>
          </a:xfrm>
          <a:prstGeom prst="rect">
            <a:avLst/>
          </a:prstGeom>
          <a:gradFill rotWithShape="0">
            <a:gsLst>
              <a:gs pos="0">
                <a:schemeClr val="tx2">
                  <a:lumMod val="20000"/>
                  <a:lumOff val="80000"/>
                </a:schemeClr>
              </a:gs>
              <a:gs pos="50000">
                <a:srgbClr val="00B0F0"/>
              </a:gs>
              <a:gs pos="100000">
                <a:schemeClr val="tx2">
                  <a:lumMod val="20000"/>
                  <a:lumOff val="80000"/>
                </a:schemeClr>
              </a:gs>
            </a:gsLst>
            <a:lin ang="5400000" scaled="1"/>
          </a:gradFill>
          <a:ln w="9525">
            <a:solidFill>
              <a:srgbClr val="000000"/>
            </a:solidFill>
            <a:miter lim="800000"/>
            <a:headEnd/>
            <a:tailEnd/>
          </a:ln>
        </xdr:spPr>
      </xdr:sp>
      <xdr:sp macro="" textlink="">
        <xdr:nvSpPr>
          <xdr:cNvPr id="108" name="Rectangle 1063">
            <a:extLst>
              <a:ext uri="{FF2B5EF4-FFF2-40B4-BE49-F238E27FC236}">
                <a16:creationId xmlns:a16="http://schemas.microsoft.com/office/drawing/2014/main" id="{00000000-0008-0000-0400-00006C000000}"/>
              </a:ext>
            </a:extLst>
          </xdr:cNvPr>
          <xdr:cNvSpPr>
            <a:spLocks noChangeAspect="1" noChangeArrowheads="1"/>
          </xdr:cNvSpPr>
        </xdr:nvSpPr>
        <xdr:spPr bwMode="auto">
          <a:xfrm rot="16200000">
            <a:off x="2566" y="938"/>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09" name="Rectangle 1064">
            <a:extLst>
              <a:ext uri="{FF2B5EF4-FFF2-40B4-BE49-F238E27FC236}">
                <a16:creationId xmlns:a16="http://schemas.microsoft.com/office/drawing/2014/main" id="{00000000-0008-0000-0400-00006D000000}"/>
              </a:ext>
            </a:extLst>
          </xdr:cNvPr>
          <xdr:cNvSpPr>
            <a:spLocks noChangeAspect="1" noChangeArrowheads="1"/>
          </xdr:cNvSpPr>
        </xdr:nvSpPr>
        <xdr:spPr bwMode="auto">
          <a:xfrm rot="16200000">
            <a:off x="2565" y="819"/>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10" name="Text Box 1096">
            <a:extLst>
              <a:ext uri="{FF2B5EF4-FFF2-40B4-BE49-F238E27FC236}">
                <a16:creationId xmlns:a16="http://schemas.microsoft.com/office/drawing/2014/main" id="{00000000-0008-0000-0400-00006E000000}"/>
              </a:ext>
            </a:extLst>
          </xdr:cNvPr>
          <xdr:cNvSpPr txBox="1">
            <a:spLocks noChangeArrowheads="1"/>
          </xdr:cNvSpPr>
        </xdr:nvSpPr>
        <xdr:spPr bwMode="auto">
          <a:xfrm>
            <a:off x="2590" y="839"/>
            <a:ext cx="37" cy="125"/>
          </a:xfrm>
          <a:prstGeom prst="rect">
            <a:avLst/>
          </a:prstGeom>
          <a:noFill/>
          <a:ln w="9525">
            <a:noFill/>
            <a:miter lim="800000"/>
            <a:headEnd/>
            <a:tailEnd/>
          </a:ln>
        </xdr:spPr>
        <xdr:txBody>
          <a:bodyPr wrap="square" lIns="18288" tIns="18288" rIns="18288" bIns="0" anchor="t" upright="1">
            <a:noAutofit/>
          </a:bodyPr>
          <a:lstStyle/>
          <a:p>
            <a:pPr algn="ctr" rtl="0">
              <a:defRPr sz="1000"/>
            </a:pPr>
            <a:r>
              <a:rPr lang="en-US" sz="1800" b="1" i="0" strike="noStrike">
                <a:solidFill>
                  <a:srgbClr val="000000"/>
                </a:solidFill>
                <a:latin typeface="Arial Narrow" pitchFamily="34" charset="0"/>
              </a:rPr>
              <a:t>RO 2</a:t>
            </a:r>
          </a:p>
        </xdr:txBody>
      </xdr:sp>
      <xdr:sp macro="" textlink="">
        <xdr:nvSpPr>
          <xdr:cNvPr id="111" name="Rectangle 1097">
            <a:extLst>
              <a:ext uri="{FF2B5EF4-FFF2-40B4-BE49-F238E27FC236}">
                <a16:creationId xmlns:a16="http://schemas.microsoft.com/office/drawing/2014/main" id="{00000000-0008-0000-0400-00006F000000}"/>
              </a:ext>
            </a:extLst>
          </xdr:cNvPr>
          <xdr:cNvSpPr>
            <a:spLocks noChangeArrowheads="1"/>
          </xdr:cNvSpPr>
        </xdr:nvSpPr>
        <xdr:spPr bwMode="auto">
          <a:xfrm>
            <a:off x="2321" y="821"/>
            <a:ext cx="268" cy="8"/>
          </a:xfrm>
          <a:prstGeom prst="rect">
            <a:avLst/>
          </a:prstGeom>
          <a:solidFill>
            <a:schemeClr val="bg1">
              <a:lumMod val="50000"/>
            </a:schemeClr>
          </a:solidFill>
          <a:ln w="9525">
            <a:solidFill>
              <a:srgbClr val="000000"/>
            </a:solidFill>
            <a:miter lim="800000"/>
            <a:headEnd/>
            <a:tailEnd/>
          </a:ln>
        </xdr:spPr>
      </xdr:sp>
      <xdr:sp macro="" textlink="">
        <xdr:nvSpPr>
          <xdr:cNvPr id="112" name="Line 1098">
            <a:extLst>
              <a:ext uri="{FF2B5EF4-FFF2-40B4-BE49-F238E27FC236}">
                <a16:creationId xmlns:a16="http://schemas.microsoft.com/office/drawing/2014/main" id="{00000000-0008-0000-0400-000070000000}"/>
              </a:ext>
            </a:extLst>
          </xdr:cNvPr>
          <xdr:cNvSpPr>
            <a:spLocks noChangeShapeType="1"/>
          </xdr:cNvSpPr>
        </xdr:nvSpPr>
        <xdr:spPr bwMode="auto">
          <a:xfrm flipV="1">
            <a:off x="2342" y="824"/>
            <a:ext cx="0" cy="142"/>
          </a:xfrm>
          <a:prstGeom prst="line">
            <a:avLst/>
          </a:prstGeom>
          <a:noFill/>
          <a:ln w="38100">
            <a:solidFill>
              <a:srgbClr val="0000FF"/>
            </a:solidFill>
            <a:round/>
            <a:headEnd/>
            <a:tailEnd/>
          </a:ln>
        </xdr:spPr>
      </xdr:sp>
      <xdr:sp macro="" textlink="">
        <xdr:nvSpPr>
          <xdr:cNvPr id="113" name="Line 1099">
            <a:extLst>
              <a:ext uri="{FF2B5EF4-FFF2-40B4-BE49-F238E27FC236}">
                <a16:creationId xmlns:a16="http://schemas.microsoft.com/office/drawing/2014/main" id="{00000000-0008-0000-0400-000071000000}"/>
              </a:ext>
            </a:extLst>
          </xdr:cNvPr>
          <xdr:cNvSpPr>
            <a:spLocks noChangeShapeType="1"/>
          </xdr:cNvSpPr>
        </xdr:nvSpPr>
        <xdr:spPr bwMode="auto">
          <a:xfrm flipV="1">
            <a:off x="2479" y="823"/>
            <a:ext cx="0" cy="142"/>
          </a:xfrm>
          <a:prstGeom prst="line">
            <a:avLst/>
          </a:prstGeom>
          <a:noFill/>
          <a:ln w="38100">
            <a:solidFill>
              <a:srgbClr val="0000FF"/>
            </a:solidFill>
            <a:round/>
            <a:headEnd/>
            <a:tailEnd/>
          </a:ln>
        </xdr:spPr>
      </xdr:sp>
      <xdr:sp macro="" textlink="">
        <xdr:nvSpPr>
          <xdr:cNvPr id="114" name="Line 1100">
            <a:extLst>
              <a:ext uri="{FF2B5EF4-FFF2-40B4-BE49-F238E27FC236}">
                <a16:creationId xmlns:a16="http://schemas.microsoft.com/office/drawing/2014/main" id="{00000000-0008-0000-0400-000072000000}"/>
              </a:ext>
            </a:extLst>
          </xdr:cNvPr>
          <xdr:cNvSpPr>
            <a:spLocks noChangeShapeType="1"/>
          </xdr:cNvSpPr>
        </xdr:nvSpPr>
        <xdr:spPr bwMode="auto">
          <a:xfrm flipV="1">
            <a:off x="2434" y="824"/>
            <a:ext cx="0" cy="142"/>
          </a:xfrm>
          <a:prstGeom prst="line">
            <a:avLst/>
          </a:prstGeom>
          <a:noFill/>
          <a:ln w="38100">
            <a:solidFill>
              <a:srgbClr val="0000FF"/>
            </a:solidFill>
            <a:round/>
            <a:headEnd/>
            <a:tailEnd/>
          </a:ln>
        </xdr:spPr>
      </xdr:sp>
      <xdr:sp macro="" textlink="">
        <xdr:nvSpPr>
          <xdr:cNvPr id="115" name="Line 1101">
            <a:extLst>
              <a:ext uri="{FF2B5EF4-FFF2-40B4-BE49-F238E27FC236}">
                <a16:creationId xmlns:a16="http://schemas.microsoft.com/office/drawing/2014/main" id="{00000000-0008-0000-0400-000073000000}"/>
              </a:ext>
            </a:extLst>
          </xdr:cNvPr>
          <xdr:cNvSpPr>
            <a:spLocks noChangeShapeType="1"/>
          </xdr:cNvSpPr>
        </xdr:nvSpPr>
        <xdr:spPr bwMode="auto">
          <a:xfrm flipV="1">
            <a:off x="2388" y="824"/>
            <a:ext cx="0" cy="142"/>
          </a:xfrm>
          <a:prstGeom prst="line">
            <a:avLst/>
          </a:prstGeom>
          <a:noFill/>
          <a:ln w="38100">
            <a:solidFill>
              <a:srgbClr val="0000FF"/>
            </a:solidFill>
            <a:round/>
            <a:headEnd/>
            <a:tailEnd/>
          </a:ln>
        </xdr:spPr>
      </xdr:sp>
      <xdr:sp macro="" textlink="">
        <xdr:nvSpPr>
          <xdr:cNvPr id="116" name="Line 1102">
            <a:extLst>
              <a:ext uri="{FF2B5EF4-FFF2-40B4-BE49-F238E27FC236}">
                <a16:creationId xmlns:a16="http://schemas.microsoft.com/office/drawing/2014/main" id="{00000000-0008-0000-0400-000074000000}"/>
              </a:ext>
            </a:extLst>
          </xdr:cNvPr>
          <xdr:cNvSpPr>
            <a:spLocks noChangeShapeType="1"/>
          </xdr:cNvSpPr>
        </xdr:nvSpPr>
        <xdr:spPr bwMode="auto">
          <a:xfrm flipV="1">
            <a:off x="2570" y="824"/>
            <a:ext cx="0" cy="142"/>
          </a:xfrm>
          <a:prstGeom prst="line">
            <a:avLst/>
          </a:prstGeom>
          <a:noFill/>
          <a:ln w="38100">
            <a:solidFill>
              <a:srgbClr val="0000FF"/>
            </a:solidFill>
            <a:round/>
            <a:headEnd/>
            <a:tailEnd/>
          </a:ln>
        </xdr:spPr>
      </xdr:sp>
      <xdr:sp macro="" textlink="">
        <xdr:nvSpPr>
          <xdr:cNvPr id="117" name="Line 1103">
            <a:extLst>
              <a:ext uri="{FF2B5EF4-FFF2-40B4-BE49-F238E27FC236}">
                <a16:creationId xmlns:a16="http://schemas.microsoft.com/office/drawing/2014/main" id="{00000000-0008-0000-0400-000075000000}"/>
              </a:ext>
            </a:extLst>
          </xdr:cNvPr>
          <xdr:cNvSpPr>
            <a:spLocks noChangeShapeType="1"/>
          </xdr:cNvSpPr>
        </xdr:nvSpPr>
        <xdr:spPr bwMode="auto">
          <a:xfrm flipV="1">
            <a:off x="2525" y="811"/>
            <a:ext cx="0" cy="142"/>
          </a:xfrm>
          <a:prstGeom prst="line">
            <a:avLst/>
          </a:prstGeom>
          <a:noFill/>
          <a:ln w="38100">
            <a:solidFill>
              <a:srgbClr val="0000FF"/>
            </a:solidFill>
            <a:round/>
            <a:headEnd/>
            <a:tailEnd/>
          </a:ln>
        </xdr:spPr>
      </xdr:sp>
      <xdr:sp macro="" textlink="">
        <xdr:nvSpPr>
          <xdr:cNvPr id="118" name="Rectangle 1065">
            <a:extLst>
              <a:ext uri="{FF2B5EF4-FFF2-40B4-BE49-F238E27FC236}">
                <a16:creationId xmlns:a16="http://schemas.microsoft.com/office/drawing/2014/main" id="{00000000-0008-0000-0400-000076000000}"/>
              </a:ext>
            </a:extLst>
          </xdr:cNvPr>
          <xdr:cNvSpPr>
            <a:spLocks noChangeArrowheads="1"/>
          </xdr:cNvSpPr>
        </xdr:nvSpPr>
        <xdr:spPr bwMode="auto">
          <a:xfrm>
            <a:off x="2322" y="963"/>
            <a:ext cx="265" cy="8"/>
          </a:xfrm>
          <a:prstGeom prst="rect">
            <a:avLst/>
          </a:prstGeom>
          <a:solidFill>
            <a:schemeClr val="bg1">
              <a:lumMod val="50000"/>
            </a:schemeClr>
          </a:solidFill>
          <a:ln w="9525">
            <a:solidFill>
              <a:srgbClr val="000000"/>
            </a:solidFill>
            <a:miter lim="800000"/>
            <a:headEnd/>
            <a:tailEnd/>
          </a:ln>
        </xdr:spPr>
      </xdr:sp>
    </xdr:grpSp>
    <xdr:clientData/>
  </xdr:twoCellAnchor>
  <xdr:twoCellAnchor>
    <xdr:from>
      <xdr:col>34</xdr:col>
      <xdr:colOff>513080</xdr:colOff>
      <xdr:row>6</xdr:row>
      <xdr:rowOff>97425</xdr:rowOff>
    </xdr:from>
    <xdr:to>
      <xdr:col>34</xdr:col>
      <xdr:colOff>513080</xdr:colOff>
      <xdr:row>18</xdr:row>
      <xdr:rowOff>127905</xdr:rowOff>
    </xdr:to>
    <xdr:cxnSp macro="">
      <xdr:nvCxnSpPr>
        <xdr:cNvPr id="119" name="Shape 166">
          <a:extLst>
            <a:ext uri="{FF2B5EF4-FFF2-40B4-BE49-F238E27FC236}">
              <a16:creationId xmlns:a16="http://schemas.microsoft.com/office/drawing/2014/main" id="{00000000-0008-0000-0400-000077000000}"/>
            </a:ext>
          </a:extLst>
        </xdr:cNvPr>
        <xdr:cNvCxnSpPr/>
      </xdr:nvCxnSpPr>
      <xdr:spPr>
        <a:xfrm rot="10800000" flipV="1">
          <a:off x="22641560" y="2238645"/>
          <a:ext cx="0" cy="2926080"/>
        </a:xfrm>
        <a:prstGeom prst="bentConnector2">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205790</xdr:colOff>
      <xdr:row>14</xdr:row>
      <xdr:rowOff>5080</xdr:rowOff>
    </xdr:from>
    <xdr:to>
      <xdr:col>37</xdr:col>
      <xdr:colOff>12750</xdr:colOff>
      <xdr:row>20</xdr:row>
      <xdr:rowOff>0</xdr:rowOff>
    </xdr:to>
    <xdr:cxnSp macro="">
      <xdr:nvCxnSpPr>
        <xdr:cNvPr id="120" name="Shape 166">
          <a:extLst>
            <a:ext uri="{FF2B5EF4-FFF2-40B4-BE49-F238E27FC236}">
              <a16:creationId xmlns:a16="http://schemas.microsoft.com/office/drawing/2014/main" id="{00000000-0008-0000-0400-000078000000}"/>
            </a:ext>
          </a:extLst>
        </xdr:cNvPr>
        <xdr:cNvCxnSpPr/>
      </xdr:nvCxnSpPr>
      <xdr:spPr>
        <a:xfrm flipV="1">
          <a:off x="23591570" y="4074160"/>
          <a:ext cx="370840" cy="1656080"/>
        </a:xfrm>
        <a:prstGeom prst="bentConnector2">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12700</xdr:colOff>
      <xdr:row>9</xdr:row>
      <xdr:rowOff>25400</xdr:rowOff>
    </xdr:from>
    <xdr:to>
      <xdr:col>40</xdr:col>
      <xdr:colOff>40520</xdr:colOff>
      <xdr:row>18</xdr:row>
      <xdr:rowOff>25573</xdr:rowOff>
    </xdr:to>
    <xdr:grpSp>
      <xdr:nvGrpSpPr>
        <xdr:cNvPr id="121" name="Group 215">
          <a:extLst>
            <a:ext uri="{FF2B5EF4-FFF2-40B4-BE49-F238E27FC236}">
              <a16:creationId xmlns:a16="http://schemas.microsoft.com/office/drawing/2014/main" id="{00000000-0008-0000-0400-000079000000}"/>
            </a:ext>
          </a:extLst>
        </xdr:cNvPr>
        <xdr:cNvGrpSpPr>
          <a:grpSpLocks noChangeAspect="1"/>
        </xdr:cNvGrpSpPr>
      </xdr:nvGrpSpPr>
      <xdr:grpSpPr bwMode="auto">
        <a:xfrm>
          <a:off x="25172307" y="2937329"/>
          <a:ext cx="1129999" cy="2313387"/>
          <a:chOff x="1447" y="470"/>
          <a:chExt cx="163" cy="417"/>
        </a:xfrm>
      </xdr:grpSpPr>
      <xdr:sp macro="" textlink="">
        <xdr:nvSpPr>
          <xdr:cNvPr id="122" name="Oval 216">
            <a:extLst>
              <a:ext uri="{FF2B5EF4-FFF2-40B4-BE49-F238E27FC236}">
                <a16:creationId xmlns:a16="http://schemas.microsoft.com/office/drawing/2014/main" id="{00000000-0008-0000-0400-00007A000000}"/>
              </a:ext>
            </a:extLst>
          </xdr:cNvPr>
          <xdr:cNvSpPr>
            <a:spLocks noChangeAspect="1" noChangeArrowheads="1"/>
          </xdr:cNvSpPr>
        </xdr:nvSpPr>
        <xdr:spPr bwMode="auto">
          <a:xfrm>
            <a:off x="1447" y="724"/>
            <a:ext cx="163" cy="163"/>
          </a:xfrm>
          <a:prstGeom prst="ellipse">
            <a:avLst/>
          </a:prstGeom>
          <a:solidFill>
            <a:srgbClr val="FFC000"/>
          </a:solidFill>
          <a:ln w="9525">
            <a:solidFill>
              <a:srgbClr val="000000"/>
            </a:solidFill>
            <a:round/>
            <a:headEnd/>
            <a:tailEnd/>
          </a:ln>
        </xdr:spPr>
      </xdr:sp>
      <xdr:sp macro="" textlink="">
        <xdr:nvSpPr>
          <xdr:cNvPr id="123" name="Oval 217">
            <a:extLst>
              <a:ext uri="{FF2B5EF4-FFF2-40B4-BE49-F238E27FC236}">
                <a16:creationId xmlns:a16="http://schemas.microsoft.com/office/drawing/2014/main" id="{00000000-0008-0000-0400-00007B000000}"/>
              </a:ext>
            </a:extLst>
          </xdr:cNvPr>
          <xdr:cNvSpPr>
            <a:spLocks noChangeAspect="1" noChangeArrowheads="1"/>
          </xdr:cNvSpPr>
        </xdr:nvSpPr>
        <xdr:spPr bwMode="auto">
          <a:xfrm>
            <a:off x="1447" y="470"/>
            <a:ext cx="163" cy="163"/>
          </a:xfrm>
          <a:prstGeom prst="ellipse">
            <a:avLst/>
          </a:prstGeom>
          <a:solidFill>
            <a:srgbClr val="FFC000"/>
          </a:solidFill>
          <a:ln w="9525">
            <a:solidFill>
              <a:srgbClr val="000000"/>
            </a:solidFill>
            <a:round/>
            <a:headEnd/>
            <a:tailEnd/>
          </a:ln>
        </xdr:spPr>
      </xdr:sp>
      <xdr:sp macro="" textlink="">
        <xdr:nvSpPr>
          <xdr:cNvPr id="124" name="Rectangle 218">
            <a:extLst>
              <a:ext uri="{FF2B5EF4-FFF2-40B4-BE49-F238E27FC236}">
                <a16:creationId xmlns:a16="http://schemas.microsoft.com/office/drawing/2014/main" id="{00000000-0008-0000-0400-00007C000000}"/>
              </a:ext>
            </a:extLst>
          </xdr:cNvPr>
          <xdr:cNvSpPr>
            <a:spLocks noChangeAspect="1" noChangeArrowheads="1"/>
          </xdr:cNvSpPr>
        </xdr:nvSpPr>
        <xdr:spPr bwMode="auto">
          <a:xfrm>
            <a:off x="1447" y="557"/>
            <a:ext cx="163" cy="261"/>
          </a:xfrm>
          <a:prstGeom prst="rect">
            <a:avLst/>
          </a:prstGeom>
          <a:solidFill>
            <a:srgbClr val="FFC000"/>
          </a:solidFill>
          <a:ln w="9525">
            <a:solidFill>
              <a:srgbClr val="000000"/>
            </a:solidFill>
            <a:miter lim="800000"/>
            <a:headEnd/>
            <a:tailEnd/>
          </a:ln>
        </xdr:spPr>
        <xdr:txBody>
          <a:bodyPr vertOverflow="clip" wrap="square" lIns="27432" tIns="18288" rIns="27432" bIns="0" anchor="t" upright="1"/>
          <a:lstStyle/>
          <a:p>
            <a:pPr algn="ctr" rtl="0">
              <a:defRPr sz="1000"/>
            </a:pPr>
            <a:endParaRPr lang="en-US" sz="1800" b="0" i="0" strike="noStrike">
              <a:solidFill>
                <a:srgbClr val="000000"/>
              </a:solidFill>
              <a:latin typeface="Arial"/>
              <a:cs typeface="Arial"/>
            </a:endParaRPr>
          </a:p>
        </xdr:txBody>
      </xdr:sp>
      <xdr:sp macro="" textlink="">
        <xdr:nvSpPr>
          <xdr:cNvPr id="125" name="Rectangle 219" descr="Wide upward diagonal">
            <a:extLst>
              <a:ext uri="{FF2B5EF4-FFF2-40B4-BE49-F238E27FC236}">
                <a16:creationId xmlns:a16="http://schemas.microsoft.com/office/drawing/2014/main" id="{00000000-0008-0000-0400-00007D000000}"/>
              </a:ext>
            </a:extLst>
          </xdr:cNvPr>
          <xdr:cNvSpPr>
            <a:spLocks noChangeAspect="1" noChangeArrowheads="1"/>
          </xdr:cNvSpPr>
        </xdr:nvSpPr>
        <xdr:spPr bwMode="auto">
          <a:xfrm>
            <a:off x="1447" y="615"/>
            <a:ext cx="163" cy="150"/>
          </a:xfrm>
          <a:prstGeom prst="rect">
            <a:avLst/>
          </a:prstGeom>
          <a:pattFill prst="wdUpDiag">
            <a:fgClr>
              <a:srgbClr val="FFC000"/>
            </a:fgClr>
            <a:bgClr>
              <a:srgbClr val="FFFFFF"/>
            </a:bgClr>
          </a:pattFill>
          <a:ln w="9525">
            <a:solidFill>
              <a:srgbClr val="000000"/>
            </a:solidFill>
            <a:miter lim="800000"/>
            <a:headEnd/>
            <a:tailEnd/>
          </a:ln>
        </xdr:spPr>
      </xdr:sp>
      <xdr:sp macro="" textlink="">
        <xdr:nvSpPr>
          <xdr:cNvPr id="126" name="Rectangle 220">
            <a:extLst>
              <a:ext uri="{FF2B5EF4-FFF2-40B4-BE49-F238E27FC236}">
                <a16:creationId xmlns:a16="http://schemas.microsoft.com/office/drawing/2014/main" id="{00000000-0008-0000-0400-00007E000000}"/>
              </a:ext>
            </a:extLst>
          </xdr:cNvPr>
          <xdr:cNvSpPr>
            <a:spLocks noChangeAspect="1" noChangeArrowheads="1"/>
          </xdr:cNvSpPr>
        </xdr:nvSpPr>
        <xdr:spPr bwMode="auto">
          <a:xfrm>
            <a:off x="1447" y="765"/>
            <a:ext cx="163" cy="22"/>
          </a:xfrm>
          <a:prstGeom prst="rect">
            <a:avLst/>
          </a:prstGeom>
          <a:solidFill>
            <a:srgbClr val="C0C0C0"/>
          </a:solidFill>
          <a:ln w="9525">
            <a:solidFill>
              <a:srgbClr val="000000"/>
            </a:solidFill>
            <a:miter lim="800000"/>
            <a:headEnd/>
            <a:tailEnd/>
          </a:ln>
        </xdr:spPr>
      </xdr:sp>
    </xdr:grpSp>
    <xdr:clientData/>
  </xdr:twoCellAnchor>
  <xdr:twoCellAnchor>
    <xdr:from>
      <xdr:col>40</xdr:col>
      <xdr:colOff>83820</xdr:colOff>
      <xdr:row>13</xdr:row>
      <xdr:rowOff>208280</xdr:rowOff>
    </xdr:from>
    <xdr:to>
      <xdr:col>41</xdr:col>
      <xdr:colOff>480060</xdr:colOff>
      <xdr:row>13</xdr:row>
      <xdr:rowOff>220980</xdr:rowOff>
    </xdr:to>
    <xdr:cxnSp macro="">
      <xdr:nvCxnSpPr>
        <xdr:cNvPr id="127" name="Shape 166">
          <a:extLst>
            <a:ext uri="{FF2B5EF4-FFF2-40B4-BE49-F238E27FC236}">
              <a16:creationId xmlns:a16="http://schemas.microsoft.com/office/drawing/2014/main" id="{00000000-0008-0000-0400-00007F000000}"/>
            </a:ext>
          </a:extLst>
        </xdr:cNvPr>
        <xdr:cNvCxnSpPr/>
      </xdr:nvCxnSpPr>
      <xdr:spPr>
        <a:xfrm>
          <a:off x="26426160" y="4048760"/>
          <a:ext cx="1005840" cy="12700"/>
        </a:xfrm>
        <a:prstGeom prst="bentConnector3">
          <a:avLst>
            <a:gd name="adj1" fmla="val -859"/>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622299</xdr:colOff>
      <xdr:row>18</xdr:row>
      <xdr:rowOff>38101</xdr:rowOff>
    </xdr:from>
    <xdr:to>
      <xdr:col>39</xdr:col>
      <xdr:colOff>1125448</xdr:colOff>
      <xdr:row>19</xdr:row>
      <xdr:rowOff>127001</xdr:rowOff>
    </xdr:to>
    <xdr:sp macro="" textlink="">
      <xdr:nvSpPr>
        <xdr:cNvPr id="128" name="Text Box 1096">
          <a:extLst>
            <a:ext uri="{FF2B5EF4-FFF2-40B4-BE49-F238E27FC236}">
              <a16:creationId xmlns:a16="http://schemas.microsoft.com/office/drawing/2014/main" id="{00000000-0008-0000-0400-000080000000}"/>
            </a:ext>
          </a:extLst>
        </xdr:cNvPr>
        <xdr:cNvSpPr txBox="1">
          <a:spLocks noChangeArrowheads="1"/>
        </xdr:cNvSpPr>
      </xdr:nvSpPr>
      <xdr:spPr bwMode="auto">
        <a:xfrm rot="5400000">
          <a:off x="25895414" y="5016386"/>
          <a:ext cx="386080" cy="503149"/>
        </a:xfrm>
        <a:prstGeom prst="rect">
          <a:avLst/>
        </a:prstGeom>
        <a:noFill/>
        <a:ln w="9525">
          <a:noFill/>
          <a:miter lim="800000"/>
          <a:headEnd/>
          <a:tailEnd/>
        </a:ln>
      </xdr:spPr>
      <xdr:txBody>
        <a:bodyPr wrap="square" lIns="18288" tIns="18288" rIns="18288" bIns="0" anchor="t" upright="1">
          <a:noAutofit/>
        </a:bodyPr>
        <a:lstStyle/>
        <a:p>
          <a:pPr algn="ctr" rtl="0">
            <a:defRPr sz="1000"/>
          </a:pPr>
          <a:r>
            <a:rPr lang="en-US" sz="1800" b="1" i="0" strike="noStrike">
              <a:solidFill>
                <a:srgbClr val="000000"/>
              </a:solidFill>
              <a:latin typeface="Arial Narrow" pitchFamily="34" charset="0"/>
            </a:rPr>
            <a:t>IX </a:t>
          </a:r>
        </a:p>
      </xdr:txBody>
    </xdr:sp>
    <xdr:clientData/>
  </xdr:twoCellAnchor>
  <xdr:twoCellAnchor>
    <xdr:from>
      <xdr:col>39</xdr:col>
      <xdr:colOff>292100</xdr:colOff>
      <xdr:row>17</xdr:row>
      <xdr:rowOff>259080</xdr:rowOff>
    </xdr:from>
    <xdr:to>
      <xdr:col>39</xdr:col>
      <xdr:colOff>292100</xdr:colOff>
      <xdr:row>31</xdr:row>
      <xdr:rowOff>157480</xdr:rowOff>
    </xdr:to>
    <xdr:cxnSp macro="">
      <xdr:nvCxnSpPr>
        <xdr:cNvPr id="129" name="Shape 166">
          <a:extLst>
            <a:ext uri="{FF2B5EF4-FFF2-40B4-BE49-F238E27FC236}">
              <a16:creationId xmlns:a16="http://schemas.microsoft.com/office/drawing/2014/main" id="{00000000-0008-0000-0400-000081000000}"/>
            </a:ext>
          </a:extLst>
        </xdr:cNvPr>
        <xdr:cNvCxnSpPr/>
      </xdr:nvCxnSpPr>
      <xdr:spPr>
        <a:xfrm rot="16200000" flipH="1">
          <a:off x="23667720" y="6852920"/>
          <a:ext cx="3677920" cy="0"/>
        </a:xfrm>
        <a:prstGeom prst="bentConnector3">
          <a:avLst>
            <a:gd name="adj1" fmla="val 237"/>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406400</xdr:colOff>
      <xdr:row>7</xdr:row>
      <xdr:rowOff>25400</xdr:rowOff>
    </xdr:from>
    <xdr:to>
      <xdr:col>23</xdr:col>
      <xdr:colOff>342900</xdr:colOff>
      <xdr:row>19</xdr:row>
      <xdr:rowOff>165100</xdr:rowOff>
    </xdr:to>
    <xdr:sp macro="" textlink="">
      <xdr:nvSpPr>
        <xdr:cNvPr id="130" name="Multiply 129">
          <a:extLst>
            <a:ext uri="{FF2B5EF4-FFF2-40B4-BE49-F238E27FC236}">
              <a16:creationId xmlns:a16="http://schemas.microsoft.com/office/drawing/2014/main" id="{00000000-0008-0000-0400-000082000000}"/>
            </a:ext>
          </a:extLst>
        </xdr:cNvPr>
        <xdr:cNvSpPr/>
      </xdr:nvSpPr>
      <xdr:spPr>
        <a:xfrm>
          <a:off x="11353800" y="2400300"/>
          <a:ext cx="4254500" cy="3098800"/>
        </a:xfrm>
        <a:prstGeom prst="mathMultiply">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6</xdr:col>
      <xdr:colOff>419100</xdr:colOff>
      <xdr:row>7</xdr:row>
      <xdr:rowOff>177800</xdr:rowOff>
    </xdr:from>
    <xdr:to>
      <xdr:col>13</xdr:col>
      <xdr:colOff>190500</xdr:colOff>
      <xdr:row>19</xdr:row>
      <xdr:rowOff>317500</xdr:rowOff>
    </xdr:to>
    <xdr:sp macro="" textlink="">
      <xdr:nvSpPr>
        <xdr:cNvPr id="131" name="Multiply 130">
          <a:extLst>
            <a:ext uri="{FF2B5EF4-FFF2-40B4-BE49-F238E27FC236}">
              <a16:creationId xmlns:a16="http://schemas.microsoft.com/office/drawing/2014/main" id="{00000000-0008-0000-0400-000083000000}"/>
            </a:ext>
          </a:extLst>
        </xdr:cNvPr>
        <xdr:cNvSpPr/>
      </xdr:nvSpPr>
      <xdr:spPr>
        <a:xfrm>
          <a:off x="4864100" y="2552700"/>
          <a:ext cx="4254500" cy="3098800"/>
        </a:xfrm>
        <a:prstGeom prst="mathMultiply">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215900</xdr:colOff>
      <xdr:row>13</xdr:row>
      <xdr:rowOff>51934</xdr:rowOff>
    </xdr:from>
    <xdr:to>
      <xdr:col>4</xdr:col>
      <xdr:colOff>19651</xdr:colOff>
      <xdr:row>15</xdr:row>
      <xdr:rowOff>165100</xdr:rowOff>
    </xdr:to>
    <xdr:sp macro="" textlink="">
      <xdr:nvSpPr>
        <xdr:cNvPr id="2" name="AutoShape 1523">
          <a:extLst>
            <a:ext uri="{FF2B5EF4-FFF2-40B4-BE49-F238E27FC236}">
              <a16:creationId xmlns:a16="http://schemas.microsoft.com/office/drawing/2014/main" id="{00000000-0008-0000-0500-000002000000}"/>
            </a:ext>
          </a:extLst>
        </xdr:cNvPr>
        <xdr:cNvSpPr>
          <a:spLocks noChangeArrowheads="1"/>
        </xdr:cNvSpPr>
      </xdr:nvSpPr>
      <xdr:spPr bwMode="auto">
        <a:xfrm>
          <a:off x="825500" y="3892414"/>
          <a:ext cx="2089751" cy="570366"/>
        </a:xfrm>
        <a:prstGeom prst="homePlate">
          <a:avLst>
            <a:gd name="adj" fmla="val 72917"/>
          </a:avLst>
        </a:prstGeom>
        <a:solidFill>
          <a:schemeClr val="accent2">
            <a:lumMod val="60000"/>
            <a:lumOff val="4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sz="1200" b="1" i="0" strike="noStrike">
              <a:solidFill>
                <a:srgbClr val="000000"/>
              </a:solidFill>
              <a:latin typeface="Arial"/>
              <a:cs typeface="Arial"/>
            </a:rPr>
            <a:t>Industrial wastewater</a:t>
          </a:r>
        </a:p>
      </xdr:txBody>
    </xdr:sp>
    <xdr:clientData/>
  </xdr:twoCellAnchor>
  <xdr:twoCellAnchor>
    <xdr:from>
      <xdr:col>14</xdr:col>
      <xdr:colOff>108396</xdr:colOff>
      <xdr:row>28</xdr:row>
      <xdr:rowOff>76653</xdr:rowOff>
    </xdr:from>
    <xdr:to>
      <xdr:col>18</xdr:col>
      <xdr:colOff>533399</xdr:colOff>
      <xdr:row>30</xdr:row>
      <xdr:rowOff>139700</xdr:rowOff>
    </xdr:to>
    <xdr:sp macro="" textlink="">
      <xdr:nvSpPr>
        <xdr:cNvPr id="3" name="AutoShape 1525">
          <a:extLst>
            <a:ext uri="{FF2B5EF4-FFF2-40B4-BE49-F238E27FC236}">
              <a16:creationId xmlns:a16="http://schemas.microsoft.com/office/drawing/2014/main" id="{00000000-0008-0000-0500-000003000000}"/>
            </a:ext>
          </a:extLst>
        </xdr:cNvPr>
        <xdr:cNvSpPr>
          <a:spLocks noChangeArrowheads="1"/>
        </xdr:cNvSpPr>
      </xdr:nvSpPr>
      <xdr:spPr bwMode="auto">
        <a:xfrm>
          <a:off x="9694356" y="7925253"/>
          <a:ext cx="3145343" cy="520247"/>
        </a:xfrm>
        <a:prstGeom prst="homePlate">
          <a:avLst>
            <a:gd name="adj" fmla="val 72917"/>
          </a:avLst>
        </a:prstGeom>
        <a:solidFill>
          <a:srgbClr val="FF6600"/>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sz="1400" b="1" i="0" strike="noStrike">
              <a:solidFill>
                <a:srgbClr val="000000"/>
              </a:solidFill>
              <a:latin typeface="Arial"/>
              <a:cs typeface="Arial"/>
            </a:rPr>
            <a:t>Waste</a:t>
          </a:r>
          <a:r>
            <a:rPr lang="en-US" sz="1400" b="1" i="0" strike="noStrike" baseline="0">
              <a:solidFill>
                <a:srgbClr val="000000"/>
              </a:solidFill>
              <a:latin typeface="Arial"/>
              <a:cs typeface="Arial"/>
            </a:rPr>
            <a:t> stream 1 to</a:t>
          </a:r>
          <a:r>
            <a:rPr lang="en-US" sz="1400" b="1" i="0" strike="noStrike">
              <a:solidFill>
                <a:srgbClr val="000000"/>
              </a:solidFill>
              <a:latin typeface="Arial"/>
              <a:cs typeface="Arial"/>
            </a:rPr>
            <a:t> waste </a:t>
          </a:r>
          <a:r>
            <a:rPr lang="en-US" sz="1400" b="1" i="0" strike="noStrike" baseline="0">
              <a:solidFill>
                <a:srgbClr val="000000"/>
              </a:solidFill>
              <a:latin typeface="Arial"/>
              <a:cs typeface="Arial"/>
            </a:rPr>
            <a:t>tank</a:t>
          </a:r>
          <a:endParaRPr lang="en-US" sz="1400" b="1" i="0" strike="noStrike">
            <a:solidFill>
              <a:srgbClr val="000000"/>
            </a:solidFill>
            <a:latin typeface="Arial"/>
            <a:cs typeface="Arial"/>
          </a:endParaRPr>
        </a:p>
      </xdr:txBody>
    </xdr:sp>
    <xdr:clientData/>
  </xdr:twoCellAnchor>
  <xdr:twoCellAnchor>
    <xdr:from>
      <xdr:col>9</xdr:col>
      <xdr:colOff>517526</xdr:colOff>
      <xdr:row>17</xdr:row>
      <xdr:rowOff>42136</xdr:rowOff>
    </xdr:from>
    <xdr:to>
      <xdr:col>14</xdr:col>
      <xdr:colOff>121286</xdr:colOff>
      <xdr:row>29</xdr:row>
      <xdr:rowOff>70076</xdr:rowOff>
    </xdr:to>
    <xdr:cxnSp macro="">
      <xdr:nvCxnSpPr>
        <xdr:cNvPr id="4" name="Shape 166">
          <a:extLst>
            <a:ext uri="{FF2B5EF4-FFF2-40B4-BE49-F238E27FC236}">
              <a16:creationId xmlns:a16="http://schemas.microsoft.com/office/drawing/2014/main" id="{00000000-0008-0000-0500-000004000000}"/>
            </a:ext>
          </a:extLst>
        </xdr:cNvPr>
        <xdr:cNvCxnSpPr/>
      </xdr:nvCxnSpPr>
      <xdr:spPr>
        <a:xfrm rot="16200000" flipH="1">
          <a:off x="6649086" y="5089116"/>
          <a:ext cx="3350260" cy="2766060"/>
        </a:xfrm>
        <a:prstGeom prst="bentConnector2">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78932</xdr:colOff>
      <xdr:row>8</xdr:row>
      <xdr:rowOff>149695</xdr:rowOff>
    </xdr:from>
    <xdr:to>
      <xdr:col>26</xdr:col>
      <xdr:colOff>339442</xdr:colOff>
      <xdr:row>19</xdr:row>
      <xdr:rowOff>101902</xdr:rowOff>
    </xdr:to>
    <xdr:grpSp>
      <xdr:nvGrpSpPr>
        <xdr:cNvPr id="5" name="Group 1045">
          <a:extLst>
            <a:ext uri="{FF2B5EF4-FFF2-40B4-BE49-F238E27FC236}">
              <a16:creationId xmlns:a16="http://schemas.microsoft.com/office/drawing/2014/main" id="{00000000-0008-0000-0500-000005000000}"/>
            </a:ext>
          </a:extLst>
        </xdr:cNvPr>
        <xdr:cNvGrpSpPr>
          <a:grpSpLocks/>
        </xdr:cNvGrpSpPr>
      </xdr:nvGrpSpPr>
      <xdr:grpSpPr bwMode="auto">
        <a:xfrm rot="5400000">
          <a:off x="14941271" y="3432481"/>
          <a:ext cx="2762082" cy="1467010"/>
          <a:chOff x="2321" y="821"/>
          <a:chExt cx="306" cy="150"/>
        </a:xfrm>
      </xdr:grpSpPr>
      <xdr:sp macro="" textlink="">
        <xdr:nvSpPr>
          <xdr:cNvPr id="6" name="Rectangle 1047">
            <a:extLst>
              <a:ext uri="{FF2B5EF4-FFF2-40B4-BE49-F238E27FC236}">
                <a16:creationId xmlns:a16="http://schemas.microsoft.com/office/drawing/2014/main" id="{00000000-0008-0000-0500-000006000000}"/>
              </a:ext>
            </a:extLst>
          </xdr:cNvPr>
          <xdr:cNvSpPr>
            <a:spLocks noChangeAspect="1" noChangeArrowheads="1"/>
          </xdr:cNvSpPr>
        </xdr:nvSpPr>
        <xdr:spPr bwMode="auto">
          <a:xfrm rot="16200000">
            <a:off x="2280" y="883"/>
            <a:ext cx="126" cy="27"/>
          </a:xfrm>
          <a:prstGeom prst="rect">
            <a:avLst/>
          </a:prstGeom>
          <a:gradFill rotWithShape="0">
            <a:gsLst>
              <a:gs pos="0">
                <a:srgbClr val="00FF00"/>
              </a:gs>
              <a:gs pos="50000">
                <a:srgbClr val="007600"/>
              </a:gs>
              <a:gs pos="100000">
                <a:srgbClr val="00FF00"/>
              </a:gs>
            </a:gsLst>
            <a:lin ang="5400000" scaled="1"/>
          </a:gradFill>
          <a:ln w="9525">
            <a:solidFill>
              <a:srgbClr val="000000"/>
            </a:solidFill>
            <a:miter lim="800000"/>
            <a:headEnd/>
            <a:tailEnd/>
          </a:ln>
        </xdr:spPr>
      </xdr:sp>
      <xdr:sp macro="" textlink="">
        <xdr:nvSpPr>
          <xdr:cNvPr id="7" name="Rectangle 1048">
            <a:extLst>
              <a:ext uri="{FF2B5EF4-FFF2-40B4-BE49-F238E27FC236}">
                <a16:creationId xmlns:a16="http://schemas.microsoft.com/office/drawing/2014/main" id="{00000000-0008-0000-0500-000007000000}"/>
              </a:ext>
            </a:extLst>
          </xdr:cNvPr>
          <xdr:cNvSpPr>
            <a:spLocks noChangeAspect="1" noChangeArrowheads="1"/>
          </xdr:cNvSpPr>
        </xdr:nvSpPr>
        <xdr:spPr bwMode="auto">
          <a:xfrm rot="16200000">
            <a:off x="2339" y="938"/>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8" name="Rectangle 1049">
            <a:extLst>
              <a:ext uri="{FF2B5EF4-FFF2-40B4-BE49-F238E27FC236}">
                <a16:creationId xmlns:a16="http://schemas.microsoft.com/office/drawing/2014/main" id="{00000000-0008-0000-0500-000008000000}"/>
              </a:ext>
            </a:extLst>
          </xdr:cNvPr>
          <xdr:cNvSpPr>
            <a:spLocks noChangeAspect="1" noChangeArrowheads="1"/>
          </xdr:cNvSpPr>
        </xdr:nvSpPr>
        <xdr:spPr bwMode="auto">
          <a:xfrm rot="16200000">
            <a:off x="2338" y="819"/>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9" name="Rectangle 1050">
            <a:extLst>
              <a:ext uri="{FF2B5EF4-FFF2-40B4-BE49-F238E27FC236}">
                <a16:creationId xmlns:a16="http://schemas.microsoft.com/office/drawing/2014/main" id="{00000000-0008-0000-0500-000009000000}"/>
              </a:ext>
            </a:extLst>
          </xdr:cNvPr>
          <xdr:cNvSpPr>
            <a:spLocks noChangeAspect="1" noChangeArrowheads="1"/>
          </xdr:cNvSpPr>
        </xdr:nvSpPr>
        <xdr:spPr bwMode="auto">
          <a:xfrm rot="16200000">
            <a:off x="2326" y="884"/>
            <a:ext cx="126" cy="26"/>
          </a:xfrm>
          <a:prstGeom prst="rect">
            <a:avLst/>
          </a:prstGeom>
          <a:gradFill rotWithShape="0">
            <a:gsLst>
              <a:gs pos="0">
                <a:srgbClr val="00FF00"/>
              </a:gs>
              <a:gs pos="50000">
                <a:srgbClr val="007600"/>
              </a:gs>
              <a:gs pos="100000">
                <a:srgbClr val="00FF00"/>
              </a:gs>
            </a:gsLst>
            <a:lin ang="5400000" scaled="1"/>
          </a:gradFill>
          <a:ln w="9525">
            <a:solidFill>
              <a:srgbClr val="000000"/>
            </a:solidFill>
            <a:miter lim="800000"/>
            <a:headEnd/>
            <a:tailEnd/>
          </a:ln>
        </xdr:spPr>
      </xdr:sp>
      <xdr:sp macro="" textlink="">
        <xdr:nvSpPr>
          <xdr:cNvPr id="10" name="Rectangle 1051">
            <a:extLst>
              <a:ext uri="{FF2B5EF4-FFF2-40B4-BE49-F238E27FC236}">
                <a16:creationId xmlns:a16="http://schemas.microsoft.com/office/drawing/2014/main" id="{00000000-0008-0000-0500-00000A000000}"/>
              </a:ext>
            </a:extLst>
          </xdr:cNvPr>
          <xdr:cNvSpPr>
            <a:spLocks noChangeAspect="1" noChangeArrowheads="1"/>
          </xdr:cNvSpPr>
        </xdr:nvSpPr>
        <xdr:spPr bwMode="auto">
          <a:xfrm rot="16200000">
            <a:off x="2386" y="938"/>
            <a:ext cx="8" cy="35"/>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1" name="Rectangle 1052">
            <a:extLst>
              <a:ext uri="{FF2B5EF4-FFF2-40B4-BE49-F238E27FC236}">
                <a16:creationId xmlns:a16="http://schemas.microsoft.com/office/drawing/2014/main" id="{00000000-0008-0000-0500-00000B000000}"/>
              </a:ext>
            </a:extLst>
          </xdr:cNvPr>
          <xdr:cNvSpPr>
            <a:spLocks noChangeAspect="1" noChangeArrowheads="1"/>
          </xdr:cNvSpPr>
        </xdr:nvSpPr>
        <xdr:spPr bwMode="auto">
          <a:xfrm rot="16200000">
            <a:off x="2385" y="819"/>
            <a:ext cx="8" cy="35"/>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2" name="Rectangle 1053">
            <a:extLst>
              <a:ext uri="{FF2B5EF4-FFF2-40B4-BE49-F238E27FC236}">
                <a16:creationId xmlns:a16="http://schemas.microsoft.com/office/drawing/2014/main" id="{00000000-0008-0000-0500-00000C000000}"/>
              </a:ext>
            </a:extLst>
          </xdr:cNvPr>
          <xdr:cNvSpPr>
            <a:spLocks noChangeAspect="1" noChangeArrowheads="1"/>
          </xdr:cNvSpPr>
        </xdr:nvSpPr>
        <xdr:spPr bwMode="auto">
          <a:xfrm rot="16200000">
            <a:off x="2371" y="883"/>
            <a:ext cx="126" cy="27"/>
          </a:xfrm>
          <a:prstGeom prst="rect">
            <a:avLst/>
          </a:prstGeom>
          <a:gradFill rotWithShape="0">
            <a:gsLst>
              <a:gs pos="0">
                <a:srgbClr val="00FF00"/>
              </a:gs>
              <a:gs pos="50000">
                <a:srgbClr val="007600"/>
              </a:gs>
              <a:gs pos="100000">
                <a:srgbClr val="00FF00"/>
              </a:gs>
            </a:gsLst>
            <a:lin ang="5400000" scaled="1"/>
          </a:gradFill>
          <a:ln w="9525">
            <a:solidFill>
              <a:srgbClr val="000000"/>
            </a:solidFill>
            <a:miter lim="800000"/>
            <a:headEnd/>
            <a:tailEnd/>
          </a:ln>
        </xdr:spPr>
      </xdr:sp>
      <xdr:sp macro="" textlink="">
        <xdr:nvSpPr>
          <xdr:cNvPr id="13" name="Rectangle 1054">
            <a:extLst>
              <a:ext uri="{FF2B5EF4-FFF2-40B4-BE49-F238E27FC236}">
                <a16:creationId xmlns:a16="http://schemas.microsoft.com/office/drawing/2014/main" id="{00000000-0008-0000-0500-00000D000000}"/>
              </a:ext>
            </a:extLst>
          </xdr:cNvPr>
          <xdr:cNvSpPr>
            <a:spLocks noChangeAspect="1" noChangeArrowheads="1"/>
          </xdr:cNvSpPr>
        </xdr:nvSpPr>
        <xdr:spPr bwMode="auto">
          <a:xfrm rot="16200000">
            <a:off x="2430" y="938"/>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4" name="Rectangle 1055">
            <a:extLst>
              <a:ext uri="{FF2B5EF4-FFF2-40B4-BE49-F238E27FC236}">
                <a16:creationId xmlns:a16="http://schemas.microsoft.com/office/drawing/2014/main" id="{00000000-0008-0000-0500-00000E000000}"/>
              </a:ext>
            </a:extLst>
          </xdr:cNvPr>
          <xdr:cNvSpPr>
            <a:spLocks noChangeAspect="1" noChangeArrowheads="1"/>
          </xdr:cNvSpPr>
        </xdr:nvSpPr>
        <xdr:spPr bwMode="auto">
          <a:xfrm rot="16200000">
            <a:off x="2429" y="819"/>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5" name="Rectangle 1056">
            <a:extLst>
              <a:ext uri="{FF2B5EF4-FFF2-40B4-BE49-F238E27FC236}">
                <a16:creationId xmlns:a16="http://schemas.microsoft.com/office/drawing/2014/main" id="{00000000-0008-0000-0500-00000F000000}"/>
              </a:ext>
            </a:extLst>
          </xdr:cNvPr>
          <xdr:cNvSpPr>
            <a:spLocks noChangeAspect="1" noChangeArrowheads="1"/>
          </xdr:cNvSpPr>
        </xdr:nvSpPr>
        <xdr:spPr bwMode="auto">
          <a:xfrm rot="16200000">
            <a:off x="2416" y="883"/>
            <a:ext cx="126" cy="27"/>
          </a:xfrm>
          <a:prstGeom prst="rect">
            <a:avLst/>
          </a:prstGeom>
          <a:gradFill rotWithShape="0">
            <a:gsLst>
              <a:gs pos="0">
                <a:srgbClr val="00FF00"/>
              </a:gs>
              <a:gs pos="50000">
                <a:srgbClr val="007600"/>
              </a:gs>
              <a:gs pos="100000">
                <a:srgbClr val="00FF00"/>
              </a:gs>
            </a:gsLst>
            <a:lin ang="5400000" scaled="1"/>
          </a:gradFill>
          <a:ln w="9525">
            <a:solidFill>
              <a:srgbClr val="000000"/>
            </a:solidFill>
            <a:miter lim="800000"/>
            <a:headEnd/>
            <a:tailEnd/>
          </a:ln>
        </xdr:spPr>
      </xdr:sp>
      <xdr:sp macro="" textlink="">
        <xdr:nvSpPr>
          <xdr:cNvPr id="16" name="Rectangle 1057">
            <a:extLst>
              <a:ext uri="{FF2B5EF4-FFF2-40B4-BE49-F238E27FC236}">
                <a16:creationId xmlns:a16="http://schemas.microsoft.com/office/drawing/2014/main" id="{00000000-0008-0000-0500-000010000000}"/>
              </a:ext>
            </a:extLst>
          </xdr:cNvPr>
          <xdr:cNvSpPr>
            <a:spLocks noChangeAspect="1" noChangeArrowheads="1"/>
          </xdr:cNvSpPr>
        </xdr:nvSpPr>
        <xdr:spPr bwMode="auto">
          <a:xfrm rot="16200000">
            <a:off x="2475" y="938"/>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7" name="Rectangle 1058">
            <a:extLst>
              <a:ext uri="{FF2B5EF4-FFF2-40B4-BE49-F238E27FC236}">
                <a16:creationId xmlns:a16="http://schemas.microsoft.com/office/drawing/2014/main" id="{00000000-0008-0000-0500-000011000000}"/>
              </a:ext>
            </a:extLst>
          </xdr:cNvPr>
          <xdr:cNvSpPr>
            <a:spLocks noChangeAspect="1" noChangeArrowheads="1"/>
          </xdr:cNvSpPr>
        </xdr:nvSpPr>
        <xdr:spPr bwMode="auto">
          <a:xfrm rot="16200000">
            <a:off x="2474" y="819"/>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8" name="Rectangle 1059">
            <a:extLst>
              <a:ext uri="{FF2B5EF4-FFF2-40B4-BE49-F238E27FC236}">
                <a16:creationId xmlns:a16="http://schemas.microsoft.com/office/drawing/2014/main" id="{00000000-0008-0000-0500-000012000000}"/>
              </a:ext>
            </a:extLst>
          </xdr:cNvPr>
          <xdr:cNvSpPr>
            <a:spLocks noChangeAspect="1" noChangeArrowheads="1"/>
          </xdr:cNvSpPr>
        </xdr:nvSpPr>
        <xdr:spPr bwMode="auto">
          <a:xfrm rot="16200000">
            <a:off x="2462" y="884"/>
            <a:ext cx="126" cy="26"/>
          </a:xfrm>
          <a:prstGeom prst="rect">
            <a:avLst/>
          </a:prstGeom>
          <a:gradFill rotWithShape="0">
            <a:gsLst>
              <a:gs pos="0">
                <a:srgbClr val="00FF00"/>
              </a:gs>
              <a:gs pos="50000">
                <a:srgbClr val="007600"/>
              </a:gs>
              <a:gs pos="100000">
                <a:srgbClr val="00FF00"/>
              </a:gs>
            </a:gsLst>
            <a:lin ang="5400000" scaled="1"/>
          </a:gradFill>
          <a:ln w="9525">
            <a:solidFill>
              <a:srgbClr val="000000"/>
            </a:solidFill>
            <a:miter lim="800000"/>
            <a:headEnd/>
            <a:tailEnd/>
          </a:ln>
        </xdr:spPr>
      </xdr:sp>
      <xdr:sp macro="" textlink="">
        <xdr:nvSpPr>
          <xdr:cNvPr id="19" name="Rectangle 1060">
            <a:extLst>
              <a:ext uri="{FF2B5EF4-FFF2-40B4-BE49-F238E27FC236}">
                <a16:creationId xmlns:a16="http://schemas.microsoft.com/office/drawing/2014/main" id="{00000000-0008-0000-0500-000013000000}"/>
              </a:ext>
            </a:extLst>
          </xdr:cNvPr>
          <xdr:cNvSpPr>
            <a:spLocks noChangeAspect="1" noChangeArrowheads="1"/>
          </xdr:cNvSpPr>
        </xdr:nvSpPr>
        <xdr:spPr bwMode="auto">
          <a:xfrm rot="16200000">
            <a:off x="2522" y="938"/>
            <a:ext cx="8" cy="35"/>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20" name="Rectangle 1061">
            <a:extLst>
              <a:ext uri="{FF2B5EF4-FFF2-40B4-BE49-F238E27FC236}">
                <a16:creationId xmlns:a16="http://schemas.microsoft.com/office/drawing/2014/main" id="{00000000-0008-0000-0500-000014000000}"/>
              </a:ext>
            </a:extLst>
          </xdr:cNvPr>
          <xdr:cNvSpPr>
            <a:spLocks noChangeAspect="1" noChangeArrowheads="1"/>
          </xdr:cNvSpPr>
        </xdr:nvSpPr>
        <xdr:spPr bwMode="auto">
          <a:xfrm rot="16200000">
            <a:off x="2521" y="819"/>
            <a:ext cx="8" cy="35"/>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21" name="Rectangle 1062">
            <a:extLst>
              <a:ext uri="{FF2B5EF4-FFF2-40B4-BE49-F238E27FC236}">
                <a16:creationId xmlns:a16="http://schemas.microsoft.com/office/drawing/2014/main" id="{00000000-0008-0000-0500-000015000000}"/>
              </a:ext>
            </a:extLst>
          </xdr:cNvPr>
          <xdr:cNvSpPr>
            <a:spLocks noChangeAspect="1" noChangeArrowheads="1"/>
          </xdr:cNvSpPr>
        </xdr:nvSpPr>
        <xdr:spPr bwMode="auto">
          <a:xfrm rot="16200000">
            <a:off x="2507" y="883"/>
            <a:ext cx="126" cy="27"/>
          </a:xfrm>
          <a:prstGeom prst="rect">
            <a:avLst/>
          </a:prstGeom>
          <a:gradFill rotWithShape="0">
            <a:gsLst>
              <a:gs pos="0">
                <a:srgbClr val="00FF00"/>
              </a:gs>
              <a:gs pos="50000">
                <a:srgbClr val="007600"/>
              </a:gs>
              <a:gs pos="100000">
                <a:srgbClr val="00FF00"/>
              </a:gs>
            </a:gsLst>
            <a:lin ang="5400000" scaled="1"/>
          </a:gradFill>
          <a:ln w="9525">
            <a:solidFill>
              <a:srgbClr val="000000"/>
            </a:solidFill>
            <a:miter lim="800000"/>
            <a:headEnd/>
            <a:tailEnd/>
          </a:ln>
        </xdr:spPr>
      </xdr:sp>
      <xdr:sp macro="" textlink="">
        <xdr:nvSpPr>
          <xdr:cNvPr id="22" name="Rectangle 1063">
            <a:extLst>
              <a:ext uri="{FF2B5EF4-FFF2-40B4-BE49-F238E27FC236}">
                <a16:creationId xmlns:a16="http://schemas.microsoft.com/office/drawing/2014/main" id="{00000000-0008-0000-0500-000016000000}"/>
              </a:ext>
            </a:extLst>
          </xdr:cNvPr>
          <xdr:cNvSpPr>
            <a:spLocks noChangeAspect="1" noChangeArrowheads="1"/>
          </xdr:cNvSpPr>
        </xdr:nvSpPr>
        <xdr:spPr bwMode="auto">
          <a:xfrm rot="16200000">
            <a:off x="2566" y="938"/>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23" name="Rectangle 1064">
            <a:extLst>
              <a:ext uri="{FF2B5EF4-FFF2-40B4-BE49-F238E27FC236}">
                <a16:creationId xmlns:a16="http://schemas.microsoft.com/office/drawing/2014/main" id="{00000000-0008-0000-0500-000017000000}"/>
              </a:ext>
            </a:extLst>
          </xdr:cNvPr>
          <xdr:cNvSpPr>
            <a:spLocks noChangeAspect="1" noChangeArrowheads="1"/>
          </xdr:cNvSpPr>
        </xdr:nvSpPr>
        <xdr:spPr bwMode="auto">
          <a:xfrm rot="16200000">
            <a:off x="2565" y="819"/>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24" name="Text Box 1096">
            <a:extLst>
              <a:ext uri="{FF2B5EF4-FFF2-40B4-BE49-F238E27FC236}">
                <a16:creationId xmlns:a16="http://schemas.microsoft.com/office/drawing/2014/main" id="{00000000-0008-0000-0500-000018000000}"/>
              </a:ext>
            </a:extLst>
          </xdr:cNvPr>
          <xdr:cNvSpPr txBox="1">
            <a:spLocks noChangeArrowheads="1"/>
          </xdr:cNvSpPr>
        </xdr:nvSpPr>
        <xdr:spPr bwMode="auto">
          <a:xfrm>
            <a:off x="2590" y="840"/>
            <a:ext cx="37" cy="112"/>
          </a:xfrm>
          <a:prstGeom prst="rect">
            <a:avLst/>
          </a:prstGeom>
          <a:noFill/>
          <a:ln w="9525">
            <a:noFill/>
            <a:miter lim="800000"/>
            <a:headEnd/>
            <a:tailEnd/>
          </a:ln>
        </xdr:spPr>
        <xdr:txBody>
          <a:bodyPr wrap="square" lIns="18288" tIns="18288" rIns="18288" bIns="0" anchor="t" upright="1">
            <a:noAutofit/>
          </a:bodyPr>
          <a:lstStyle/>
          <a:p>
            <a:pPr algn="ctr" rtl="0">
              <a:defRPr sz="1000"/>
            </a:pPr>
            <a:r>
              <a:rPr lang="en-US" sz="1800" b="1" i="0" strike="noStrike">
                <a:solidFill>
                  <a:srgbClr val="000000"/>
                </a:solidFill>
                <a:latin typeface="Arial Narrow" pitchFamily="34" charset="0"/>
              </a:rPr>
              <a:t>UF</a:t>
            </a:r>
          </a:p>
        </xdr:txBody>
      </xdr:sp>
      <xdr:sp macro="" textlink="">
        <xdr:nvSpPr>
          <xdr:cNvPr id="25" name="Rectangle 1097">
            <a:extLst>
              <a:ext uri="{FF2B5EF4-FFF2-40B4-BE49-F238E27FC236}">
                <a16:creationId xmlns:a16="http://schemas.microsoft.com/office/drawing/2014/main" id="{00000000-0008-0000-0500-000019000000}"/>
              </a:ext>
            </a:extLst>
          </xdr:cNvPr>
          <xdr:cNvSpPr>
            <a:spLocks noChangeArrowheads="1"/>
          </xdr:cNvSpPr>
        </xdr:nvSpPr>
        <xdr:spPr bwMode="auto">
          <a:xfrm>
            <a:off x="2321" y="821"/>
            <a:ext cx="268" cy="8"/>
          </a:xfrm>
          <a:prstGeom prst="rect">
            <a:avLst/>
          </a:prstGeom>
          <a:solidFill>
            <a:schemeClr val="bg1">
              <a:lumMod val="50000"/>
            </a:schemeClr>
          </a:solidFill>
          <a:ln w="9525">
            <a:solidFill>
              <a:srgbClr val="000000"/>
            </a:solidFill>
            <a:miter lim="800000"/>
            <a:headEnd/>
            <a:tailEnd/>
          </a:ln>
        </xdr:spPr>
      </xdr:sp>
      <xdr:sp macro="" textlink="">
        <xdr:nvSpPr>
          <xdr:cNvPr id="26" name="Line 1098">
            <a:extLst>
              <a:ext uri="{FF2B5EF4-FFF2-40B4-BE49-F238E27FC236}">
                <a16:creationId xmlns:a16="http://schemas.microsoft.com/office/drawing/2014/main" id="{00000000-0008-0000-0500-00001A000000}"/>
              </a:ext>
            </a:extLst>
          </xdr:cNvPr>
          <xdr:cNvSpPr>
            <a:spLocks noChangeShapeType="1"/>
          </xdr:cNvSpPr>
        </xdr:nvSpPr>
        <xdr:spPr bwMode="auto">
          <a:xfrm flipV="1">
            <a:off x="2342" y="824"/>
            <a:ext cx="0" cy="142"/>
          </a:xfrm>
          <a:prstGeom prst="line">
            <a:avLst/>
          </a:prstGeom>
          <a:noFill/>
          <a:ln w="38100">
            <a:solidFill>
              <a:srgbClr val="0000FF"/>
            </a:solidFill>
            <a:round/>
            <a:headEnd/>
            <a:tailEnd/>
          </a:ln>
        </xdr:spPr>
      </xdr:sp>
      <xdr:sp macro="" textlink="">
        <xdr:nvSpPr>
          <xdr:cNvPr id="27" name="Line 1099">
            <a:extLst>
              <a:ext uri="{FF2B5EF4-FFF2-40B4-BE49-F238E27FC236}">
                <a16:creationId xmlns:a16="http://schemas.microsoft.com/office/drawing/2014/main" id="{00000000-0008-0000-0500-00001B000000}"/>
              </a:ext>
            </a:extLst>
          </xdr:cNvPr>
          <xdr:cNvSpPr>
            <a:spLocks noChangeShapeType="1"/>
          </xdr:cNvSpPr>
        </xdr:nvSpPr>
        <xdr:spPr bwMode="auto">
          <a:xfrm flipV="1">
            <a:off x="2479" y="824"/>
            <a:ext cx="0" cy="142"/>
          </a:xfrm>
          <a:prstGeom prst="line">
            <a:avLst/>
          </a:prstGeom>
          <a:noFill/>
          <a:ln w="38100">
            <a:solidFill>
              <a:srgbClr val="0000FF"/>
            </a:solidFill>
            <a:round/>
            <a:headEnd/>
            <a:tailEnd/>
          </a:ln>
        </xdr:spPr>
      </xdr:sp>
      <xdr:sp macro="" textlink="">
        <xdr:nvSpPr>
          <xdr:cNvPr id="28" name="Line 1100">
            <a:extLst>
              <a:ext uri="{FF2B5EF4-FFF2-40B4-BE49-F238E27FC236}">
                <a16:creationId xmlns:a16="http://schemas.microsoft.com/office/drawing/2014/main" id="{00000000-0008-0000-0500-00001C000000}"/>
              </a:ext>
            </a:extLst>
          </xdr:cNvPr>
          <xdr:cNvSpPr>
            <a:spLocks noChangeShapeType="1"/>
          </xdr:cNvSpPr>
        </xdr:nvSpPr>
        <xdr:spPr bwMode="auto">
          <a:xfrm flipV="1">
            <a:off x="2434" y="824"/>
            <a:ext cx="0" cy="142"/>
          </a:xfrm>
          <a:prstGeom prst="line">
            <a:avLst/>
          </a:prstGeom>
          <a:noFill/>
          <a:ln w="38100">
            <a:solidFill>
              <a:srgbClr val="0000FF"/>
            </a:solidFill>
            <a:round/>
            <a:headEnd/>
            <a:tailEnd/>
          </a:ln>
        </xdr:spPr>
      </xdr:sp>
      <xdr:sp macro="" textlink="">
        <xdr:nvSpPr>
          <xdr:cNvPr id="29" name="Line 1101">
            <a:extLst>
              <a:ext uri="{FF2B5EF4-FFF2-40B4-BE49-F238E27FC236}">
                <a16:creationId xmlns:a16="http://schemas.microsoft.com/office/drawing/2014/main" id="{00000000-0008-0000-0500-00001D000000}"/>
              </a:ext>
            </a:extLst>
          </xdr:cNvPr>
          <xdr:cNvSpPr>
            <a:spLocks noChangeShapeType="1"/>
          </xdr:cNvSpPr>
        </xdr:nvSpPr>
        <xdr:spPr bwMode="auto">
          <a:xfrm flipV="1">
            <a:off x="2388" y="824"/>
            <a:ext cx="0" cy="142"/>
          </a:xfrm>
          <a:prstGeom prst="line">
            <a:avLst/>
          </a:prstGeom>
          <a:noFill/>
          <a:ln w="38100">
            <a:solidFill>
              <a:srgbClr val="0000FF"/>
            </a:solidFill>
            <a:round/>
            <a:headEnd/>
            <a:tailEnd/>
          </a:ln>
        </xdr:spPr>
      </xdr:sp>
      <xdr:sp macro="" textlink="">
        <xdr:nvSpPr>
          <xdr:cNvPr id="30" name="Line 1102">
            <a:extLst>
              <a:ext uri="{FF2B5EF4-FFF2-40B4-BE49-F238E27FC236}">
                <a16:creationId xmlns:a16="http://schemas.microsoft.com/office/drawing/2014/main" id="{00000000-0008-0000-0500-00001E000000}"/>
              </a:ext>
            </a:extLst>
          </xdr:cNvPr>
          <xdr:cNvSpPr>
            <a:spLocks noChangeShapeType="1"/>
          </xdr:cNvSpPr>
        </xdr:nvSpPr>
        <xdr:spPr bwMode="auto">
          <a:xfrm flipV="1">
            <a:off x="2570" y="824"/>
            <a:ext cx="0" cy="142"/>
          </a:xfrm>
          <a:prstGeom prst="line">
            <a:avLst/>
          </a:prstGeom>
          <a:noFill/>
          <a:ln w="38100">
            <a:solidFill>
              <a:srgbClr val="0000FF"/>
            </a:solidFill>
            <a:round/>
            <a:headEnd/>
            <a:tailEnd/>
          </a:ln>
        </xdr:spPr>
      </xdr:sp>
      <xdr:sp macro="" textlink="">
        <xdr:nvSpPr>
          <xdr:cNvPr id="31" name="Line 1103">
            <a:extLst>
              <a:ext uri="{FF2B5EF4-FFF2-40B4-BE49-F238E27FC236}">
                <a16:creationId xmlns:a16="http://schemas.microsoft.com/office/drawing/2014/main" id="{00000000-0008-0000-0500-00001F000000}"/>
              </a:ext>
            </a:extLst>
          </xdr:cNvPr>
          <xdr:cNvSpPr>
            <a:spLocks noChangeShapeType="1"/>
          </xdr:cNvSpPr>
        </xdr:nvSpPr>
        <xdr:spPr bwMode="auto">
          <a:xfrm flipV="1">
            <a:off x="2525" y="824"/>
            <a:ext cx="0" cy="142"/>
          </a:xfrm>
          <a:prstGeom prst="line">
            <a:avLst/>
          </a:prstGeom>
          <a:noFill/>
          <a:ln w="38100">
            <a:solidFill>
              <a:srgbClr val="0000FF"/>
            </a:solidFill>
            <a:round/>
            <a:headEnd/>
            <a:tailEnd/>
          </a:ln>
        </xdr:spPr>
      </xdr:sp>
      <xdr:sp macro="" textlink="">
        <xdr:nvSpPr>
          <xdr:cNvPr id="32" name="Rectangle 1065">
            <a:extLst>
              <a:ext uri="{FF2B5EF4-FFF2-40B4-BE49-F238E27FC236}">
                <a16:creationId xmlns:a16="http://schemas.microsoft.com/office/drawing/2014/main" id="{00000000-0008-0000-0500-000020000000}"/>
              </a:ext>
            </a:extLst>
          </xdr:cNvPr>
          <xdr:cNvSpPr>
            <a:spLocks noChangeArrowheads="1"/>
          </xdr:cNvSpPr>
        </xdr:nvSpPr>
        <xdr:spPr bwMode="auto">
          <a:xfrm>
            <a:off x="2322" y="963"/>
            <a:ext cx="265" cy="8"/>
          </a:xfrm>
          <a:prstGeom prst="rect">
            <a:avLst/>
          </a:prstGeom>
          <a:solidFill>
            <a:schemeClr val="bg1">
              <a:lumMod val="50000"/>
            </a:schemeClr>
          </a:solidFill>
          <a:ln w="9525">
            <a:solidFill>
              <a:srgbClr val="000000"/>
            </a:solidFill>
            <a:miter lim="800000"/>
            <a:headEnd/>
            <a:tailEnd/>
          </a:ln>
        </xdr:spPr>
      </xdr:sp>
    </xdr:grpSp>
    <xdr:clientData/>
  </xdr:twoCellAnchor>
  <xdr:twoCellAnchor>
    <xdr:from>
      <xdr:col>24</xdr:col>
      <xdr:colOff>131091</xdr:colOff>
      <xdr:row>18</xdr:row>
      <xdr:rowOff>30621</xdr:rowOff>
    </xdr:from>
    <xdr:to>
      <xdr:col>30</xdr:col>
      <xdr:colOff>495300</xdr:colOff>
      <xdr:row>34</xdr:row>
      <xdr:rowOff>50802</xdr:rowOff>
    </xdr:to>
    <xdr:cxnSp macro="">
      <xdr:nvCxnSpPr>
        <xdr:cNvPr id="34" name="Shape 166">
          <a:extLst>
            <a:ext uri="{FF2B5EF4-FFF2-40B4-BE49-F238E27FC236}">
              <a16:creationId xmlns:a16="http://schemas.microsoft.com/office/drawing/2014/main" id="{00000000-0008-0000-0500-000022000000}"/>
            </a:ext>
          </a:extLst>
        </xdr:cNvPr>
        <xdr:cNvCxnSpPr/>
      </xdr:nvCxnSpPr>
      <xdr:spPr>
        <a:xfrm rot="16200000" flipH="1">
          <a:off x="16019355" y="5008457"/>
          <a:ext cx="4185781" cy="4313909"/>
        </a:xfrm>
        <a:prstGeom prst="bentConnector2">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177800</xdr:colOff>
      <xdr:row>14</xdr:row>
      <xdr:rowOff>132518</xdr:rowOff>
    </xdr:from>
    <xdr:to>
      <xdr:col>8</xdr:col>
      <xdr:colOff>55880</xdr:colOff>
      <xdr:row>14</xdr:row>
      <xdr:rowOff>139700</xdr:rowOff>
    </xdr:to>
    <xdr:cxnSp macro="">
      <xdr:nvCxnSpPr>
        <xdr:cNvPr id="35" name="Shape 166">
          <a:extLst>
            <a:ext uri="{FF2B5EF4-FFF2-40B4-BE49-F238E27FC236}">
              <a16:creationId xmlns:a16="http://schemas.microsoft.com/office/drawing/2014/main" id="{00000000-0008-0000-0500-000023000000}"/>
            </a:ext>
          </a:extLst>
        </xdr:cNvPr>
        <xdr:cNvCxnSpPr/>
      </xdr:nvCxnSpPr>
      <xdr:spPr>
        <a:xfrm flipV="1">
          <a:off x="4620260" y="4201598"/>
          <a:ext cx="1249680" cy="7182"/>
        </a:xfrm>
        <a:prstGeom prst="bentConnector3">
          <a:avLst>
            <a:gd name="adj1" fmla="val -3956"/>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3647</xdr:colOff>
      <xdr:row>8</xdr:row>
      <xdr:rowOff>177803</xdr:rowOff>
    </xdr:from>
    <xdr:to>
      <xdr:col>31</xdr:col>
      <xdr:colOff>319603</xdr:colOff>
      <xdr:row>19</xdr:row>
      <xdr:rowOff>101604</xdr:rowOff>
    </xdr:to>
    <xdr:grpSp>
      <xdr:nvGrpSpPr>
        <xdr:cNvPr id="36" name="Group 1045">
          <a:extLst>
            <a:ext uri="{FF2B5EF4-FFF2-40B4-BE49-F238E27FC236}">
              <a16:creationId xmlns:a16="http://schemas.microsoft.com/office/drawing/2014/main" id="{00000000-0008-0000-0500-000024000000}"/>
            </a:ext>
          </a:extLst>
        </xdr:cNvPr>
        <xdr:cNvGrpSpPr>
          <a:grpSpLocks/>
        </xdr:cNvGrpSpPr>
      </xdr:nvGrpSpPr>
      <xdr:grpSpPr bwMode="auto">
        <a:xfrm rot="5400000">
          <a:off x="18209912" y="3418663"/>
          <a:ext cx="2733676" cy="1522456"/>
          <a:chOff x="2321" y="821"/>
          <a:chExt cx="306" cy="150"/>
        </a:xfrm>
      </xdr:grpSpPr>
      <xdr:sp macro="" textlink="">
        <xdr:nvSpPr>
          <xdr:cNvPr id="37" name="Rectangle 1047">
            <a:extLst>
              <a:ext uri="{FF2B5EF4-FFF2-40B4-BE49-F238E27FC236}">
                <a16:creationId xmlns:a16="http://schemas.microsoft.com/office/drawing/2014/main" id="{00000000-0008-0000-0500-000025000000}"/>
              </a:ext>
            </a:extLst>
          </xdr:cNvPr>
          <xdr:cNvSpPr>
            <a:spLocks noChangeAspect="1" noChangeArrowheads="1"/>
          </xdr:cNvSpPr>
        </xdr:nvSpPr>
        <xdr:spPr bwMode="auto">
          <a:xfrm rot="16200000">
            <a:off x="2280" y="883"/>
            <a:ext cx="126" cy="27"/>
          </a:xfrm>
          <a:prstGeom prst="rect">
            <a:avLst/>
          </a:prstGeom>
          <a:gradFill rotWithShape="0">
            <a:gsLst>
              <a:gs pos="0">
                <a:schemeClr val="tx2">
                  <a:lumMod val="20000"/>
                  <a:lumOff val="80000"/>
                </a:schemeClr>
              </a:gs>
              <a:gs pos="50000">
                <a:srgbClr val="00B0F0"/>
              </a:gs>
              <a:gs pos="100000">
                <a:schemeClr val="tx2">
                  <a:lumMod val="20000"/>
                  <a:lumOff val="80000"/>
                </a:schemeClr>
              </a:gs>
            </a:gsLst>
            <a:lin ang="5400000" scaled="1"/>
          </a:gradFill>
          <a:ln w="9525">
            <a:solidFill>
              <a:srgbClr val="000000"/>
            </a:solidFill>
            <a:miter lim="800000"/>
            <a:headEnd/>
            <a:tailEnd/>
          </a:ln>
        </xdr:spPr>
      </xdr:sp>
      <xdr:sp macro="" textlink="">
        <xdr:nvSpPr>
          <xdr:cNvPr id="38" name="Rectangle 1048">
            <a:extLst>
              <a:ext uri="{FF2B5EF4-FFF2-40B4-BE49-F238E27FC236}">
                <a16:creationId xmlns:a16="http://schemas.microsoft.com/office/drawing/2014/main" id="{00000000-0008-0000-0500-000026000000}"/>
              </a:ext>
            </a:extLst>
          </xdr:cNvPr>
          <xdr:cNvSpPr>
            <a:spLocks noChangeAspect="1" noChangeArrowheads="1"/>
          </xdr:cNvSpPr>
        </xdr:nvSpPr>
        <xdr:spPr bwMode="auto">
          <a:xfrm rot="16200000">
            <a:off x="2339" y="938"/>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39" name="Rectangle 1049">
            <a:extLst>
              <a:ext uri="{FF2B5EF4-FFF2-40B4-BE49-F238E27FC236}">
                <a16:creationId xmlns:a16="http://schemas.microsoft.com/office/drawing/2014/main" id="{00000000-0008-0000-0500-000027000000}"/>
              </a:ext>
            </a:extLst>
          </xdr:cNvPr>
          <xdr:cNvSpPr>
            <a:spLocks noChangeAspect="1" noChangeArrowheads="1"/>
          </xdr:cNvSpPr>
        </xdr:nvSpPr>
        <xdr:spPr bwMode="auto">
          <a:xfrm rot="16200000">
            <a:off x="2338" y="819"/>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40" name="Rectangle 1050">
            <a:extLst>
              <a:ext uri="{FF2B5EF4-FFF2-40B4-BE49-F238E27FC236}">
                <a16:creationId xmlns:a16="http://schemas.microsoft.com/office/drawing/2014/main" id="{00000000-0008-0000-0500-000028000000}"/>
              </a:ext>
            </a:extLst>
          </xdr:cNvPr>
          <xdr:cNvSpPr>
            <a:spLocks noChangeAspect="1" noChangeArrowheads="1"/>
          </xdr:cNvSpPr>
        </xdr:nvSpPr>
        <xdr:spPr bwMode="auto">
          <a:xfrm rot="16200000">
            <a:off x="2326" y="884"/>
            <a:ext cx="126" cy="26"/>
          </a:xfrm>
          <a:prstGeom prst="rect">
            <a:avLst/>
          </a:prstGeom>
          <a:gradFill rotWithShape="0">
            <a:gsLst>
              <a:gs pos="0">
                <a:schemeClr val="tx2">
                  <a:lumMod val="20000"/>
                  <a:lumOff val="80000"/>
                </a:schemeClr>
              </a:gs>
              <a:gs pos="50000">
                <a:srgbClr val="00B0F0"/>
              </a:gs>
              <a:gs pos="100000">
                <a:schemeClr val="tx2">
                  <a:lumMod val="20000"/>
                  <a:lumOff val="80000"/>
                </a:schemeClr>
              </a:gs>
            </a:gsLst>
            <a:lin ang="5400000" scaled="1"/>
          </a:gradFill>
          <a:ln w="9525">
            <a:solidFill>
              <a:srgbClr val="000000"/>
            </a:solidFill>
            <a:miter lim="800000"/>
            <a:headEnd/>
            <a:tailEnd/>
          </a:ln>
        </xdr:spPr>
      </xdr:sp>
      <xdr:sp macro="" textlink="">
        <xdr:nvSpPr>
          <xdr:cNvPr id="41" name="Rectangle 1051">
            <a:extLst>
              <a:ext uri="{FF2B5EF4-FFF2-40B4-BE49-F238E27FC236}">
                <a16:creationId xmlns:a16="http://schemas.microsoft.com/office/drawing/2014/main" id="{00000000-0008-0000-0500-000029000000}"/>
              </a:ext>
            </a:extLst>
          </xdr:cNvPr>
          <xdr:cNvSpPr>
            <a:spLocks noChangeAspect="1" noChangeArrowheads="1"/>
          </xdr:cNvSpPr>
        </xdr:nvSpPr>
        <xdr:spPr bwMode="auto">
          <a:xfrm rot="16200000">
            <a:off x="2386" y="938"/>
            <a:ext cx="8" cy="35"/>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42" name="Rectangle 1052">
            <a:extLst>
              <a:ext uri="{FF2B5EF4-FFF2-40B4-BE49-F238E27FC236}">
                <a16:creationId xmlns:a16="http://schemas.microsoft.com/office/drawing/2014/main" id="{00000000-0008-0000-0500-00002A000000}"/>
              </a:ext>
            </a:extLst>
          </xdr:cNvPr>
          <xdr:cNvSpPr>
            <a:spLocks noChangeAspect="1" noChangeArrowheads="1"/>
          </xdr:cNvSpPr>
        </xdr:nvSpPr>
        <xdr:spPr bwMode="auto">
          <a:xfrm rot="16200000">
            <a:off x="2385" y="819"/>
            <a:ext cx="8" cy="35"/>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43" name="Rectangle 1053">
            <a:extLst>
              <a:ext uri="{FF2B5EF4-FFF2-40B4-BE49-F238E27FC236}">
                <a16:creationId xmlns:a16="http://schemas.microsoft.com/office/drawing/2014/main" id="{00000000-0008-0000-0500-00002B000000}"/>
              </a:ext>
            </a:extLst>
          </xdr:cNvPr>
          <xdr:cNvSpPr>
            <a:spLocks noChangeAspect="1" noChangeArrowheads="1"/>
          </xdr:cNvSpPr>
        </xdr:nvSpPr>
        <xdr:spPr bwMode="auto">
          <a:xfrm rot="16200000">
            <a:off x="2371" y="883"/>
            <a:ext cx="126" cy="27"/>
          </a:xfrm>
          <a:prstGeom prst="rect">
            <a:avLst/>
          </a:prstGeom>
          <a:gradFill rotWithShape="0">
            <a:gsLst>
              <a:gs pos="0">
                <a:schemeClr val="tx2">
                  <a:lumMod val="20000"/>
                  <a:lumOff val="80000"/>
                </a:schemeClr>
              </a:gs>
              <a:gs pos="50000">
                <a:srgbClr val="00B0F0"/>
              </a:gs>
              <a:gs pos="100000">
                <a:schemeClr val="tx2">
                  <a:lumMod val="20000"/>
                  <a:lumOff val="80000"/>
                </a:schemeClr>
              </a:gs>
            </a:gsLst>
            <a:lin ang="5400000" scaled="1"/>
          </a:gradFill>
          <a:ln w="9525">
            <a:solidFill>
              <a:srgbClr val="000000"/>
            </a:solidFill>
            <a:miter lim="800000"/>
            <a:headEnd/>
            <a:tailEnd/>
          </a:ln>
        </xdr:spPr>
      </xdr:sp>
      <xdr:sp macro="" textlink="">
        <xdr:nvSpPr>
          <xdr:cNvPr id="44" name="Rectangle 1054">
            <a:extLst>
              <a:ext uri="{FF2B5EF4-FFF2-40B4-BE49-F238E27FC236}">
                <a16:creationId xmlns:a16="http://schemas.microsoft.com/office/drawing/2014/main" id="{00000000-0008-0000-0500-00002C000000}"/>
              </a:ext>
            </a:extLst>
          </xdr:cNvPr>
          <xdr:cNvSpPr>
            <a:spLocks noChangeAspect="1" noChangeArrowheads="1"/>
          </xdr:cNvSpPr>
        </xdr:nvSpPr>
        <xdr:spPr bwMode="auto">
          <a:xfrm rot="16200000">
            <a:off x="2430" y="938"/>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45" name="Rectangle 1055">
            <a:extLst>
              <a:ext uri="{FF2B5EF4-FFF2-40B4-BE49-F238E27FC236}">
                <a16:creationId xmlns:a16="http://schemas.microsoft.com/office/drawing/2014/main" id="{00000000-0008-0000-0500-00002D000000}"/>
              </a:ext>
            </a:extLst>
          </xdr:cNvPr>
          <xdr:cNvSpPr>
            <a:spLocks noChangeAspect="1" noChangeArrowheads="1"/>
          </xdr:cNvSpPr>
        </xdr:nvSpPr>
        <xdr:spPr bwMode="auto">
          <a:xfrm rot="16200000">
            <a:off x="2429" y="819"/>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46" name="Rectangle 1056">
            <a:extLst>
              <a:ext uri="{FF2B5EF4-FFF2-40B4-BE49-F238E27FC236}">
                <a16:creationId xmlns:a16="http://schemas.microsoft.com/office/drawing/2014/main" id="{00000000-0008-0000-0500-00002E000000}"/>
              </a:ext>
            </a:extLst>
          </xdr:cNvPr>
          <xdr:cNvSpPr>
            <a:spLocks noChangeAspect="1" noChangeArrowheads="1"/>
          </xdr:cNvSpPr>
        </xdr:nvSpPr>
        <xdr:spPr bwMode="auto">
          <a:xfrm rot="16200000">
            <a:off x="2416" y="883"/>
            <a:ext cx="126" cy="27"/>
          </a:xfrm>
          <a:prstGeom prst="rect">
            <a:avLst/>
          </a:prstGeom>
          <a:gradFill rotWithShape="0">
            <a:gsLst>
              <a:gs pos="0">
                <a:schemeClr val="tx2">
                  <a:lumMod val="20000"/>
                  <a:lumOff val="80000"/>
                </a:schemeClr>
              </a:gs>
              <a:gs pos="50000">
                <a:srgbClr val="00B0F0"/>
              </a:gs>
              <a:gs pos="100000">
                <a:schemeClr val="tx2">
                  <a:lumMod val="20000"/>
                  <a:lumOff val="80000"/>
                </a:schemeClr>
              </a:gs>
            </a:gsLst>
            <a:lin ang="5400000" scaled="1"/>
          </a:gradFill>
          <a:ln w="9525">
            <a:solidFill>
              <a:srgbClr val="000000"/>
            </a:solidFill>
            <a:miter lim="800000"/>
            <a:headEnd/>
            <a:tailEnd/>
          </a:ln>
        </xdr:spPr>
      </xdr:sp>
      <xdr:sp macro="" textlink="">
        <xdr:nvSpPr>
          <xdr:cNvPr id="47" name="Rectangle 1057">
            <a:extLst>
              <a:ext uri="{FF2B5EF4-FFF2-40B4-BE49-F238E27FC236}">
                <a16:creationId xmlns:a16="http://schemas.microsoft.com/office/drawing/2014/main" id="{00000000-0008-0000-0500-00002F000000}"/>
              </a:ext>
            </a:extLst>
          </xdr:cNvPr>
          <xdr:cNvSpPr>
            <a:spLocks noChangeAspect="1" noChangeArrowheads="1"/>
          </xdr:cNvSpPr>
        </xdr:nvSpPr>
        <xdr:spPr bwMode="auto">
          <a:xfrm rot="16200000">
            <a:off x="2475" y="938"/>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48" name="Rectangle 1058">
            <a:extLst>
              <a:ext uri="{FF2B5EF4-FFF2-40B4-BE49-F238E27FC236}">
                <a16:creationId xmlns:a16="http://schemas.microsoft.com/office/drawing/2014/main" id="{00000000-0008-0000-0500-000030000000}"/>
              </a:ext>
            </a:extLst>
          </xdr:cNvPr>
          <xdr:cNvSpPr>
            <a:spLocks noChangeAspect="1" noChangeArrowheads="1"/>
          </xdr:cNvSpPr>
        </xdr:nvSpPr>
        <xdr:spPr bwMode="auto">
          <a:xfrm rot="16200000">
            <a:off x="2474" y="819"/>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49" name="Rectangle 1059">
            <a:extLst>
              <a:ext uri="{FF2B5EF4-FFF2-40B4-BE49-F238E27FC236}">
                <a16:creationId xmlns:a16="http://schemas.microsoft.com/office/drawing/2014/main" id="{00000000-0008-0000-0500-000031000000}"/>
              </a:ext>
            </a:extLst>
          </xdr:cNvPr>
          <xdr:cNvSpPr>
            <a:spLocks noChangeAspect="1" noChangeArrowheads="1"/>
          </xdr:cNvSpPr>
        </xdr:nvSpPr>
        <xdr:spPr bwMode="auto">
          <a:xfrm rot="16200000">
            <a:off x="2462" y="884"/>
            <a:ext cx="126" cy="26"/>
          </a:xfrm>
          <a:prstGeom prst="rect">
            <a:avLst/>
          </a:prstGeom>
          <a:gradFill rotWithShape="0">
            <a:gsLst>
              <a:gs pos="0">
                <a:schemeClr val="tx2">
                  <a:lumMod val="20000"/>
                  <a:lumOff val="80000"/>
                </a:schemeClr>
              </a:gs>
              <a:gs pos="50000">
                <a:srgbClr val="00B0F0"/>
              </a:gs>
              <a:gs pos="100000">
                <a:schemeClr val="tx2">
                  <a:lumMod val="20000"/>
                  <a:lumOff val="80000"/>
                </a:schemeClr>
              </a:gs>
            </a:gsLst>
            <a:lin ang="5400000" scaled="1"/>
          </a:gradFill>
          <a:ln w="9525">
            <a:solidFill>
              <a:srgbClr val="000000"/>
            </a:solidFill>
            <a:miter lim="800000"/>
            <a:headEnd/>
            <a:tailEnd/>
          </a:ln>
        </xdr:spPr>
      </xdr:sp>
      <xdr:sp macro="" textlink="">
        <xdr:nvSpPr>
          <xdr:cNvPr id="50" name="Rectangle 1060">
            <a:extLst>
              <a:ext uri="{FF2B5EF4-FFF2-40B4-BE49-F238E27FC236}">
                <a16:creationId xmlns:a16="http://schemas.microsoft.com/office/drawing/2014/main" id="{00000000-0008-0000-0500-000032000000}"/>
              </a:ext>
            </a:extLst>
          </xdr:cNvPr>
          <xdr:cNvSpPr>
            <a:spLocks noChangeAspect="1" noChangeArrowheads="1"/>
          </xdr:cNvSpPr>
        </xdr:nvSpPr>
        <xdr:spPr bwMode="auto">
          <a:xfrm rot="16200000">
            <a:off x="2522" y="938"/>
            <a:ext cx="8" cy="35"/>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51" name="Rectangle 1061">
            <a:extLst>
              <a:ext uri="{FF2B5EF4-FFF2-40B4-BE49-F238E27FC236}">
                <a16:creationId xmlns:a16="http://schemas.microsoft.com/office/drawing/2014/main" id="{00000000-0008-0000-0500-000033000000}"/>
              </a:ext>
            </a:extLst>
          </xdr:cNvPr>
          <xdr:cNvSpPr>
            <a:spLocks noChangeAspect="1" noChangeArrowheads="1"/>
          </xdr:cNvSpPr>
        </xdr:nvSpPr>
        <xdr:spPr bwMode="auto">
          <a:xfrm rot="16200000">
            <a:off x="2521" y="819"/>
            <a:ext cx="8" cy="35"/>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52" name="Rectangle 1062">
            <a:extLst>
              <a:ext uri="{FF2B5EF4-FFF2-40B4-BE49-F238E27FC236}">
                <a16:creationId xmlns:a16="http://schemas.microsoft.com/office/drawing/2014/main" id="{00000000-0008-0000-0500-000034000000}"/>
              </a:ext>
            </a:extLst>
          </xdr:cNvPr>
          <xdr:cNvSpPr>
            <a:spLocks noChangeAspect="1" noChangeArrowheads="1"/>
          </xdr:cNvSpPr>
        </xdr:nvSpPr>
        <xdr:spPr bwMode="auto">
          <a:xfrm rot="16200000">
            <a:off x="2507" y="883"/>
            <a:ext cx="126" cy="27"/>
          </a:xfrm>
          <a:prstGeom prst="rect">
            <a:avLst/>
          </a:prstGeom>
          <a:gradFill rotWithShape="0">
            <a:gsLst>
              <a:gs pos="0">
                <a:schemeClr val="tx2">
                  <a:lumMod val="20000"/>
                  <a:lumOff val="80000"/>
                </a:schemeClr>
              </a:gs>
              <a:gs pos="50000">
                <a:srgbClr val="00B0F0"/>
              </a:gs>
              <a:gs pos="100000">
                <a:schemeClr val="tx2">
                  <a:lumMod val="20000"/>
                  <a:lumOff val="80000"/>
                </a:schemeClr>
              </a:gs>
            </a:gsLst>
            <a:lin ang="5400000" scaled="1"/>
          </a:gradFill>
          <a:ln w="9525">
            <a:solidFill>
              <a:srgbClr val="000000"/>
            </a:solidFill>
            <a:miter lim="800000"/>
            <a:headEnd/>
            <a:tailEnd/>
          </a:ln>
        </xdr:spPr>
      </xdr:sp>
      <xdr:sp macro="" textlink="">
        <xdr:nvSpPr>
          <xdr:cNvPr id="53" name="Rectangle 1063">
            <a:extLst>
              <a:ext uri="{FF2B5EF4-FFF2-40B4-BE49-F238E27FC236}">
                <a16:creationId xmlns:a16="http://schemas.microsoft.com/office/drawing/2014/main" id="{00000000-0008-0000-0500-000035000000}"/>
              </a:ext>
            </a:extLst>
          </xdr:cNvPr>
          <xdr:cNvSpPr>
            <a:spLocks noChangeAspect="1" noChangeArrowheads="1"/>
          </xdr:cNvSpPr>
        </xdr:nvSpPr>
        <xdr:spPr bwMode="auto">
          <a:xfrm rot="16200000">
            <a:off x="2566" y="938"/>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54" name="Rectangle 1064">
            <a:extLst>
              <a:ext uri="{FF2B5EF4-FFF2-40B4-BE49-F238E27FC236}">
                <a16:creationId xmlns:a16="http://schemas.microsoft.com/office/drawing/2014/main" id="{00000000-0008-0000-0500-000036000000}"/>
              </a:ext>
            </a:extLst>
          </xdr:cNvPr>
          <xdr:cNvSpPr>
            <a:spLocks noChangeAspect="1" noChangeArrowheads="1"/>
          </xdr:cNvSpPr>
        </xdr:nvSpPr>
        <xdr:spPr bwMode="auto">
          <a:xfrm rot="16200000">
            <a:off x="2565" y="819"/>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55" name="Text Box 1096">
            <a:extLst>
              <a:ext uri="{FF2B5EF4-FFF2-40B4-BE49-F238E27FC236}">
                <a16:creationId xmlns:a16="http://schemas.microsoft.com/office/drawing/2014/main" id="{00000000-0008-0000-0500-000037000000}"/>
              </a:ext>
            </a:extLst>
          </xdr:cNvPr>
          <xdr:cNvSpPr txBox="1">
            <a:spLocks noChangeArrowheads="1"/>
          </xdr:cNvSpPr>
        </xdr:nvSpPr>
        <xdr:spPr bwMode="auto">
          <a:xfrm>
            <a:off x="2590" y="839"/>
            <a:ext cx="37" cy="125"/>
          </a:xfrm>
          <a:prstGeom prst="rect">
            <a:avLst/>
          </a:prstGeom>
          <a:noFill/>
          <a:ln w="9525">
            <a:noFill/>
            <a:miter lim="800000"/>
            <a:headEnd/>
            <a:tailEnd/>
          </a:ln>
        </xdr:spPr>
        <xdr:txBody>
          <a:bodyPr wrap="square" lIns="18288" tIns="18288" rIns="18288" bIns="0" anchor="t" upright="1">
            <a:noAutofit/>
          </a:bodyPr>
          <a:lstStyle/>
          <a:p>
            <a:pPr algn="ctr" rtl="0">
              <a:defRPr sz="1000"/>
            </a:pPr>
            <a:r>
              <a:rPr lang="en-US" sz="1800" b="1" i="0" strike="noStrike">
                <a:solidFill>
                  <a:srgbClr val="000000"/>
                </a:solidFill>
                <a:latin typeface="Arial Narrow" pitchFamily="34" charset="0"/>
              </a:rPr>
              <a:t>RO</a:t>
            </a:r>
          </a:p>
        </xdr:txBody>
      </xdr:sp>
      <xdr:sp macro="" textlink="">
        <xdr:nvSpPr>
          <xdr:cNvPr id="56" name="Rectangle 1097">
            <a:extLst>
              <a:ext uri="{FF2B5EF4-FFF2-40B4-BE49-F238E27FC236}">
                <a16:creationId xmlns:a16="http://schemas.microsoft.com/office/drawing/2014/main" id="{00000000-0008-0000-0500-000038000000}"/>
              </a:ext>
            </a:extLst>
          </xdr:cNvPr>
          <xdr:cNvSpPr>
            <a:spLocks noChangeArrowheads="1"/>
          </xdr:cNvSpPr>
        </xdr:nvSpPr>
        <xdr:spPr bwMode="auto">
          <a:xfrm>
            <a:off x="2321" y="821"/>
            <a:ext cx="268" cy="8"/>
          </a:xfrm>
          <a:prstGeom prst="rect">
            <a:avLst/>
          </a:prstGeom>
          <a:solidFill>
            <a:schemeClr val="bg1">
              <a:lumMod val="50000"/>
            </a:schemeClr>
          </a:solidFill>
          <a:ln w="9525">
            <a:solidFill>
              <a:srgbClr val="000000"/>
            </a:solidFill>
            <a:miter lim="800000"/>
            <a:headEnd/>
            <a:tailEnd/>
          </a:ln>
        </xdr:spPr>
      </xdr:sp>
      <xdr:sp macro="" textlink="">
        <xdr:nvSpPr>
          <xdr:cNvPr id="57" name="Line 1098">
            <a:extLst>
              <a:ext uri="{FF2B5EF4-FFF2-40B4-BE49-F238E27FC236}">
                <a16:creationId xmlns:a16="http://schemas.microsoft.com/office/drawing/2014/main" id="{00000000-0008-0000-0500-000039000000}"/>
              </a:ext>
            </a:extLst>
          </xdr:cNvPr>
          <xdr:cNvSpPr>
            <a:spLocks noChangeShapeType="1"/>
          </xdr:cNvSpPr>
        </xdr:nvSpPr>
        <xdr:spPr bwMode="auto">
          <a:xfrm flipV="1">
            <a:off x="2342" y="824"/>
            <a:ext cx="0" cy="142"/>
          </a:xfrm>
          <a:prstGeom prst="line">
            <a:avLst/>
          </a:prstGeom>
          <a:noFill/>
          <a:ln w="38100">
            <a:solidFill>
              <a:srgbClr val="0000FF"/>
            </a:solidFill>
            <a:round/>
            <a:headEnd/>
            <a:tailEnd/>
          </a:ln>
        </xdr:spPr>
      </xdr:sp>
      <xdr:sp macro="" textlink="">
        <xdr:nvSpPr>
          <xdr:cNvPr id="58" name="Line 1099">
            <a:extLst>
              <a:ext uri="{FF2B5EF4-FFF2-40B4-BE49-F238E27FC236}">
                <a16:creationId xmlns:a16="http://schemas.microsoft.com/office/drawing/2014/main" id="{00000000-0008-0000-0500-00003A000000}"/>
              </a:ext>
            </a:extLst>
          </xdr:cNvPr>
          <xdr:cNvSpPr>
            <a:spLocks noChangeShapeType="1"/>
          </xdr:cNvSpPr>
        </xdr:nvSpPr>
        <xdr:spPr bwMode="auto">
          <a:xfrm flipV="1">
            <a:off x="2479" y="824"/>
            <a:ext cx="0" cy="142"/>
          </a:xfrm>
          <a:prstGeom prst="line">
            <a:avLst/>
          </a:prstGeom>
          <a:noFill/>
          <a:ln w="38100">
            <a:solidFill>
              <a:srgbClr val="0000FF"/>
            </a:solidFill>
            <a:round/>
            <a:headEnd/>
            <a:tailEnd/>
          </a:ln>
        </xdr:spPr>
      </xdr:sp>
      <xdr:sp macro="" textlink="">
        <xdr:nvSpPr>
          <xdr:cNvPr id="59" name="Line 1100">
            <a:extLst>
              <a:ext uri="{FF2B5EF4-FFF2-40B4-BE49-F238E27FC236}">
                <a16:creationId xmlns:a16="http://schemas.microsoft.com/office/drawing/2014/main" id="{00000000-0008-0000-0500-00003B000000}"/>
              </a:ext>
            </a:extLst>
          </xdr:cNvPr>
          <xdr:cNvSpPr>
            <a:spLocks noChangeShapeType="1"/>
          </xdr:cNvSpPr>
        </xdr:nvSpPr>
        <xdr:spPr bwMode="auto">
          <a:xfrm flipV="1">
            <a:off x="2434" y="824"/>
            <a:ext cx="0" cy="142"/>
          </a:xfrm>
          <a:prstGeom prst="line">
            <a:avLst/>
          </a:prstGeom>
          <a:noFill/>
          <a:ln w="38100">
            <a:solidFill>
              <a:srgbClr val="0000FF"/>
            </a:solidFill>
            <a:round/>
            <a:headEnd/>
            <a:tailEnd/>
          </a:ln>
        </xdr:spPr>
      </xdr:sp>
      <xdr:sp macro="" textlink="">
        <xdr:nvSpPr>
          <xdr:cNvPr id="60" name="Line 1101">
            <a:extLst>
              <a:ext uri="{FF2B5EF4-FFF2-40B4-BE49-F238E27FC236}">
                <a16:creationId xmlns:a16="http://schemas.microsoft.com/office/drawing/2014/main" id="{00000000-0008-0000-0500-00003C000000}"/>
              </a:ext>
            </a:extLst>
          </xdr:cNvPr>
          <xdr:cNvSpPr>
            <a:spLocks noChangeShapeType="1"/>
          </xdr:cNvSpPr>
        </xdr:nvSpPr>
        <xdr:spPr bwMode="auto">
          <a:xfrm flipV="1">
            <a:off x="2388" y="824"/>
            <a:ext cx="0" cy="142"/>
          </a:xfrm>
          <a:prstGeom prst="line">
            <a:avLst/>
          </a:prstGeom>
          <a:noFill/>
          <a:ln w="38100">
            <a:solidFill>
              <a:srgbClr val="0000FF"/>
            </a:solidFill>
            <a:round/>
            <a:headEnd/>
            <a:tailEnd/>
          </a:ln>
        </xdr:spPr>
      </xdr:sp>
      <xdr:sp macro="" textlink="">
        <xdr:nvSpPr>
          <xdr:cNvPr id="61" name="Line 1102">
            <a:extLst>
              <a:ext uri="{FF2B5EF4-FFF2-40B4-BE49-F238E27FC236}">
                <a16:creationId xmlns:a16="http://schemas.microsoft.com/office/drawing/2014/main" id="{00000000-0008-0000-0500-00003D000000}"/>
              </a:ext>
            </a:extLst>
          </xdr:cNvPr>
          <xdr:cNvSpPr>
            <a:spLocks noChangeShapeType="1"/>
          </xdr:cNvSpPr>
        </xdr:nvSpPr>
        <xdr:spPr bwMode="auto">
          <a:xfrm flipV="1">
            <a:off x="2570" y="824"/>
            <a:ext cx="0" cy="142"/>
          </a:xfrm>
          <a:prstGeom prst="line">
            <a:avLst/>
          </a:prstGeom>
          <a:noFill/>
          <a:ln w="38100">
            <a:solidFill>
              <a:srgbClr val="0000FF"/>
            </a:solidFill>
            <a:round/>
            <a:headEnd/>
            <a:tailEnd/>
          </a:ln>
        </xdr:spPr>
      </xdr:sp>
      <xdr:sp macro="" textlink="">
        <xdr:nvSpPr>
          <xdr:cNvPr id="62" name="Line 1103">
            <a:extLst>
              <a:ext uri="{FF2B5EF4-FFF2-40B4-BE49-F238E27FC236}">
                <a16:creationId xmlns:a16="http://schemas.microsoft.com/office/drawing/2014/main" id="{00000000-0008-0000-0500-00003E000000}"/>
              </a:ext>
            </a:extLst>
          </xdr:cNvPr>
          <xdr:cNvSpPr>
            <a:spLocks noChangeShapeType="1"/>
          </xdr:cNvSpPr>
        </xdr:nvSpPr>
        <xdr:spPr bwMode="auto">
          <a:xfrm flipV="1">
            <a:off x="2525" y="824"/>
            <a:ext cx="0" cy="142"/>
          </a:xfrm>
          <a:prstGeom prst="line">
            <a:avLst/>
          </a:prstGeom>
          <a:noFill/>
          <a:ln w="38100">
            <a:solidFill>
              <a:srgbClr val="0000FF"/>
            </a:solidFill>
            <a:round/>
            <a:headEnd/>
            <a:tailEnd/>
          </a:ln>
        </xdr:spPr>
      </xdr:sp>
      <xdr:sp macro="" textlink="">
        <xdr:nvSpPr>
          <xdr:cNvPr id="63" name="Rectangle 1065">
            <a:extLst>
              <a:ext uri="{FF2B5EF4-FFF2-40B4-BE49-F238E27FC236}">
                <a16:creationId xmlns:a16="http://schemas.microsoft.com/office/drawing/2014/main" id="{00000000-0008-0000-0500-00003F000000}"/>
              </a:ext>
            </a:extLst>
          </xdr:cNvPr>
          <xdr:cNvSpPr>
            <a:spLocks noChangeArrowheads="1"/>
          </xdr:cNvSpPr>
        </xdr:nvSpPr>
        <xdr:spPr bwMode="auto">
          <a:xfrm>
            <a:off x="2322" y="963"/>
            <a:ext cx="265" cy="8"/>
          </a:xfrm>
          <a:prstGeom prst="rect">
            <a:avLst/>
          </a:prstGeom>
          <a:solidFill>
            <a:schemeClr val="bg1">
              <a:lumMod val="50000"/>
            </a:schemeClr>
          </a:solidFill>
          <a:ln w="9525">
            <a:solidFill>
              <a:srgbClr val="000000"/>
            </a:solidFill>
            <a:miter lim="800000"/>
            <a:headEnd/>
            <a:tailEnd/>
          </a:ln>
        </xdr:spPr>
      </xdr:sp>
    </xdr:grpSp>
    <xdr:clientData/>
  </xdr:twoCellAnchor>
  <xdr:twoCellAnchor>
    <xdr:from>
      <xdr:col>38</xdr:col>
      <xdr:colOff>86184</xdr:colOff>
      <xdr:row>31</xdr:row>
      <xdr:rowOff>139700</xdr:rowOff>
    </xdr:from>
    <xdr:to>
      <xdr:col>41</xdr:col>
      <xdr:colOff>152400</xdr:colOff>
      <xdr:row>34</xdr:row>
      <xdr:rowOff>203200</xdr:rowOff>
    </xdr:to>
    <xdr:sp macro="" textlink="">
      <xdr:nvSpPr>
        <xdr:cNvPr id="64" name="AutoShape 1525">
          <a:extLst>
            <a:ext uri="{FF2B5EF4-FFF2-40B4-BE49-F238E27FC236}">
              <a16:creationId xmlns:a16="http://schemas.microsoft.com/office/drawing/2014/main" id="{00000000-0008-0000-0500-000040000000}"/>
            </a:ext>
          </a:extLst>
        </xdr:cNvPr>
        <xdr:cNvSpPr>
          <a:spLocks noChangeArrowheads="1"/>
        </xdr:cNvSpPr>
      </xdr:nvSpPr>
      <xdr:spPr bwMode="auto">
        <a:xfrm>
          <a:off x="24592104" y="8674100"/>
          <a:ext cx="1994076" cy="749300"/>
        </a:xfrm>
        <a:prstGeom prst="homePlate">
          <a:avLst>
            <a:gd name="adj" fmla="val 72917"/>
          </a:avLst>
        </a:prstGeom>
        <a:solidFill>
          <a:srgbClr val="FF6600"/>
        </a:solidFill>
        <a:ln w="9525">
          <a:solidFill>
            <a:srgbClr val="000000"/>
          </a:solidFill>
          <a:miter lim="800000"/>
          <a:headEnd/>
          <a:tailEnd/>
        </a:ln>
      </xdr:spPr>
      <xdr:txBody>
        <a:bodyPr vertOverflow="clip" wrap="square" lIns="27432" tIns="18288" rIns="27432" bIns="18288" anchor="ctr" upright="1"/>
        <a:lstStyle/>
        <a:p>
          <a:pPr algn="ctr" rtl="0"/>
          <a:r>
            <a:rPr lang="en-US" sz="1400" b="1" i="0">
              <a:effectLst/>
              <a:latin typeface="+mn-lt"/>
              <a:ea typeface="+mn-ea"/>
              <a:cs typeface="+mn-cs"/>
            </a:rPr>
            <a:t>Waste stream 2 to Neutralisation</a:t>
          </a:r>
          <a:r>
            <a:rPr lang="en-US" sz="1400" b="1" i="0" baseline="0">
              <a:effectLst/>
              <a:latin typeface="+mn-lt"/>
              <a:ea typeface="+mn-ea"/>
              <a:cs typeface="+mn-cs"/>
            </a:rPr>
            <a:t> tank</a:t>
          </a:r>
          <a:endParaRPr lang="nl-NL" sz="1400">
            <a:effectLst/>
          </a:endParaRPr>
        </a:p>
      </xdr:txBody>
    </xdr:sp>
    <xdr:clientData/>
  </xdr:twoCellAnchor>
  <xdr:twoCellAnchor>
    <xdr:from>
      <xdr:col>30</xdr:col>
      <xdr:colOff>476368</xdr:colOff>
      <xdr:row>18</xdr:row>
      <xdr:rowOff>104396</xdr:rowOff>
    </xdr:from>
    <xdr:to>
      <xdr:col>38</xdr:col>
      <xdr:colOff>80128</xdr:colOff>
      <xdr:row>34</xdr:row>
      <xdr:rowOff>58676</xdr:rowOff>
    </xdr:to>
    <xdr:cxnSp macro="">
      <xdr:nvCxnSpPr>
        <xdr:cNvPr id="65" name="Shape 166">
          <a:extLst>
            <a:ext uri="{FF2B5EF4-FFF2-40B4-BE49-F238E27FC236}">
              <a16:creationId xmlns:a16="http://schemas.microsoft.com/office/drawing/2014/main" id="{00000000-0008-0000-0500-000041000000}"/>
            </a:ext>
          </a:extLst>
        </xdr:cNvPr>
        <xdr:cNvCxnSpPr/>
      </xdr:nvCxnSpPr>
      <xdr:spPr>
        <a:xfrm>
          <a:off x="20166448" y="5141216"/>
          <a:ext cx="4419600" cy="4137660"/>
        </a:xfrm>
        <a:prstGeom prst="bentConnector3">
          <a:avLst>
            <a:gd name="adj1" fmla="val 502"/>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38100</xdr:colOff>
      <xdr:row>14</xdr:row>
      <xdr:rowOff>12701</xdr:rowOff>
    </xdr:from>
    <xdr:to>
      <xdr:col>38</xdr:col>
      <xdr:colOff>373380</xdr:colOff>
      <xdr:row>14</xdr:row>
      <xdr:rowOff>25400</xdr:rowOff>
    </xdr:to>
    <xdr:cxnSp macro="">
      <xdr:nvCxnSpPr>
        <xdr:cNvPr id="66" name="Shape 166">
          <a:extLst>
            <a:ext uri="{FF2B5EF4-FFF2-40B4-BE49-F238E27FC236}">
              <a16:creationId xmlns:a16="http://schemas.microsoft.com/office/drawing/2014/main" id="{00000000-0008-0000-0500-000042000000}"/>
            </a:ext>
          </a:extLst>
        </xdr:cNvPr>
        <xdr:cNvCxnSpPr/>
      </xdr:nvCxnSpPr>
      <xdr:spPr>
        <a:xfrm>
          <a:off x="23423880" y="4081781"/>
          <a:ext cx="1455420" cy="12699"/>
        </a:xfrm>
        <a:prstGeom prst="bentConnector3">
          <a:avLst>
            <a:gd name="adj1" fmla="val 0"/>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454025</xdr:colOff>
      <xdr:row>21</xdr:row>
      <xdr:rowOff>256268</xdr:rowOff>
    </xdr:from>
    <xdr:to>
      <xdr:col>27</xdr:col>
      <xdr:colOff>391210</xdr:colOff>
      <xdr:row>23</xdr:row>
      <xdr:rowOff>171768</xdr:rowOff>
    </xdr:to>
    <xdr:sp macro="" textlink="">
      <xdr:nvSpPr>
        <xdr:cNvPr id="67" name="AutoShape 1525">
          <a:extLst>
            <a:ext uri="{FF2B5EF4-FFF2-40B4-BE49-F238E27FC236}">
              <a16:creationId xmlns:a16="http://schemas.microsoft.com/office/drawing/2014/main" id="{00000000-0008-0000-0500-000043000000}"/>
            </a:ext>
          </a:extLst>
        </xdr:cNvPr>
        <xdr:cNvSpPr>
          <a:spLocks noChangeArrowheads="1"/>
        </xdr:cNvSpPr>
      </xdr:nvSpPr>
      <xdr:spPr bwMode="auto">
        <a:xfrm>
          <a:off x="16806545" y="6222728"/>
          <a:ext cx="1293545" cy="509860"/>
        </a:xfrm>
        <a:prstGeom prst="homePlate">
          <a:avLst>
            <a:gd name="adj" fmla="val 72917"/>
          </a:avLst>
        </a:prstGeom>
        <a:solidFill>
          <a:srgbClr val="00B050"/>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sz="1100" b="1" i="0" strike="noStrike">
              <a:solidFill>
                <a:srgbClr val="000000"/>
              </a:solidFill>
              <a:latin typeface="Arial"/>
              <a:cs typeface="Arial"/>
            </a:rPr>
            <a:t>Acid + Antiscalant</a:t>
          </a:r>
        </a:p>
      </xdr:txBody>
    </xdr:sp>
    <xdr:clientData/>
  </xdr:twoCellAnchor>
  <xdr:twoCellAnchor>
    <xdr:from>
      <xdr:col>27</xdr:col>
      <xdr:colOff>391210</xdr:colOff>
      <xdr:row>14</xdr:row>
      <xdr:rowOff>38100</xdr:rowOff>
    </xdr:from>
    <xdr:to>
      <xdr:col>27</xdr:col>
      <xdr:colOff>482600</xdr:colOff>
      <xdr:row>22</xdr:row>
      <xdr:rowOff>214018</xdr:rowOff>
    </xdr:to>
    <xdr:cxnSp macro="">
      <xdr:nvCxnSpPr>
        <xdr:cNvPr id="68" name="Shape 166">
          <a:extLst>
            <a:ext uri="{FF2B5EF4-FFF2-40B4-BE49-F238E27FC236}">
              <a16:creationId xmlns:a16="http://schemas.microsoft.com/office/drawing/2014/main" id="{00000000-0008-0000-0500-000044000000}"/>
            </a:ext>
          </a:extLst>
        </xdr:cNvPr>
        <xdr:cNvCxnSpPr>
          <a:stCxn id="67" idx="3"/>
        </xdr:cNvCxnSpPr>
      </xdr:nvCxnSpPr>
      <xdr:spPr>
        <a:xfrm flipV="1">
          <a:off x="18100090" y="4107180"/>
          <a:ext cx="91390" cy="2370478"/>
        </a:xfrm>
        <a:prstGeom prst="bentConnector2">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450850</xdr:colOff>
      <xdr:row>4</xdr:row>
      <xdr:rowOff>209549</xdr:rowOff>
    </xdr:from>
    <xdr:to>
      <xdr:col>33</xdr:col>
      <xdr:colOff>81100</xdr:colOff>
      <xdr:row>6</xdr:row>
      <xdr:rowOff>183299</xdr:rowOff>
    </xdr:to>
    <xdr:sp macro="" textlink="">
      <xdr:nvSpPr>
        <xdr:cNvPr id="69" name="AutoShape 1525">
          <a:extLst>
            <a:ext uri="{FF2B5EF4-FFF2-40B4-BE49-F238E27FC236}">
              <a16:creationId xmlns:a16="http://schemas.microsoft.com/office/drawing/2014/main" id="{00000000-0008-0000-0500-000045000000}"/>
            </a:ext>
          </a:extLst>
        </xdr:cNvPr>
        <xdr:cNvSpPr>
          <a:spLocks noChangeArrowheads="1"/>
        </xdr:cNvSpPr>
      </xdr:nvSpPr>
      <xdr:spPr bwMode="auto">
        <a:xfrm rot="10800000">
          <a:off x="20140930" y="1893569"/>
          <a:ext cx="1459050" cy="430950"/>
        </a:xfrm>
        <a:prstGeom prst="homePlate">
          <a:avLst>
            <a:gd name="adj" fmla="val 72917"/>
          </a:avLst>
        </a:prstGeom>
        <a:solidFill>
          <a:srgbClr val="00B050"/>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sz="1200" b="1" i="0" strike="noStrike">
              <a:solidFill>
                <a:srgbClr val="000000"/>
              </a:solidFill>
              <a:latin typeface="Arial"/>
              <a:cs typeface="Arial"/>
            </a:rPr>
            <a:t>RO cleaning</a:t>
          </a:r>
        </a:p>
      </xdr:txBody>
    </xdr:sp>
    <xdr:clientData/>
  </xdr:twoCellAnchor>
  <xdr:twoCellAnchor>
    <xdr:from>
      <xdr:col>33</xdr:col>
      <xdr:colOff>93801</xdr:colOff>
      <xdr:row>6</xdr:row>
      <xdr:rowOff>14695</xdr:rowOff>
    </xdr:from>
    <xdr:to>
      <xdr:col>38</xdr:col>
      <xdr:colOff>109041</xdr:colOff>
      <xdr:row>14</xdr:row>
      <xdr:rowOff>4535</xdr:rowOff>
    </xdr:to>
    <xdr:cxnSp macro="">
      <xdr:nvCxnSpPr>
        <xdr:cNvPr id="70" name="Shape 166">
          <a:extLst>
            <a:ext uri="{FF2B5EF4-FFF2-40B4-BE49-F238E27FC236}">
              <a16:creationId xmlns:a16="http://schemas.microsoft.com/office/drawing/2014/main" id="{00000000-0008-0000-0500-000046000000}"/>
            </a:ext>
          </a:extLst>
        </xdr:cNvPr>
        <xdr:cNvCxnSpPr/>
      </xdr:nvCxnSpPr>
      <xdr:spPr>
        <a:xfrm rot="16200000" flipV="1">
          <a:off x="22154971" y="1613625"/>
          <a:ext cx="1917700" cy="3002280"/>
        </a:xfrm>
        <a:prstGeom prst="bentConnector2">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76199</xdr:colOff>
      <xdr:row>11</xdr:row>
      <xdr:rowOff>15871</xdr:rowOff>
    </xdr:from>
    <xdr:to>
      <xdr:col>41</xdr:col>
      <xdr:colOff>88899</xdr:colOff>
      <xdr:row>18</xdr:row>
      <xdr:rowOff>76199</xdr:rowOff>
    </xdr:to>
    <xdr:grpSp>
      <xdr:nvGrpSpPr>
        <xdr:cNvPr id="71" name="Group 70">
          <a:extLst>
            <a:ext uri="{FF2B5EF4-FFF2-40B4-BE49-F238E27FC236}">
              <a16:creationId xmlns:a16="http://schemas.microsoft.com/office/drawing/2014/main" id="{00000000-0008-0000-0500-000047000000}"/>
            </a:ext>
          </a:extLst>
        </xdr:cNvPr>
        <xdr:cNvGrpSpPr/>
      </xdr:nvGrpSpPr>
      <xdr:grpSpPr>
        <a:xfrm>
          <a:off x="24237949" y="3444871"/>
          <a:ext cx="1901825" cy="1774828"/>
          <a:chOff x="41950052" y="11901425"/>
          <a:chExt cx="3447877" cy="2384163"/>
        </a:xfrm>
      </xdr:grpSpPr>
      <xdr:sp macro="" textlink="">
        <xdr:nvSpPr>
          <xdr:cNvPr id="72" name="Can 71">
            <a:extLst>
              <a:ext uri="{FF2B5EF4-FFF2-40B4-BE49-F238E27FC236}">
                <a16:creationId xmlns:a16="http://schemas.microsoft.com/office/drawing/2014/main" id="{00000000-0008-0000-0500-000048000000}"/>
              </a:ext>
            </a:extLst>
          </xdr:cNvPr>
          <xdr:cNvSpPr/>
        </xdr:nvSpPr>
        <xdr:spPr>
          <a:xfrm>
            <a:off x="42664796" y="11901425"/>
            <a:ext cx="1798672" cy="1848923"/>
          </a:xfrm>
          <a:prstGeom prst="can">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AU" sz="1800"/>
          </a:p>
        </xdr:txBody>
      </xdr:sp>
      <xdr:sp macro="" textlink="">
        <xdr:nvSpPr>
          <xdr:cNvPr id="73" name="TextBox 124">
            <a:extLst>
              <a:ext uri="{FF2B5EF4-FFF2-40B4-BE49-F238E27FC236}">
                <a16:creationId xmlns:a16="http://schemas.microsoft.com/office/drawing/2014/main" id="{00000000-0008-0000-0500-000049000000}"/>
              </a:ext>
            </a:extLst>
          </xdr:cNvPr>
          <xdr:cNvSpPr txBox="1"/>
        </xdr:nvSpPr>
        <xdr:spPr>
          <a:xfrm>
            <a:off x="41950052" y="13812643"/>
            <a:ext cx="3447877" cy="472945"/>
          </a:xfrm>
          <a:prstGeom prst="rect">
            <a:avLst/>
          </a:prstGeom>
          <a:no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1800" b="1">
                <a:latin typeface="Arial Narrow" pitchFamily="34" charset="0"/>
              </a:rPr>
              <a:t>Product water Tank</a:t>
            </a:r>
            <a:endParaRPr lang="en-AU" sz="1800" b="1">
              <a:latin typeface="Arial Narrow" pitchFamily="34" charset="0"/>
            </a:endParaRPr>
          </a:p>
        </xdr:txBody>
      </xdr:sp>
    </xdr:grpSp>
    <xdr:clientData/>
  </xdr:twoCellAnchor>
  <xdr:twoCellAnchor>
    <xdr:from>
      <xdr:col>4</xdr:col>
      <xdr:colOff>31750</xdr:colOff>
      <xdr:row>14</xdr:row>
      <xdr:rowOff>111125</xdr:rowOff>
    </xdr:from>
    <xdr:to>
      <xdr:col>4</xdr:col>
      <xdr:colOff>671830</xdr:colOff>
      <xdr:row>14</xdr:row>
      <xdr:rowOff>114300</xdr:rowOff>
    </xdr:to>
    <xdr:cxnSp macro="">
      <xdr:nvCxnSpPr>
        <xdr:cNvPr id="74" name="Shape 166">
          <a:extLst>
            <a:ext uri="{FF2B5EF4-FFF2-40B4-BE49-F238E27FC236}">
              <a16:creationId xmlns:a16="http://schemas.microsoft.com/office/drawing/2014/main" id="{00000000-0008-0000-0500-00004A000000}"/>
            </a:ext>
          </a:extLst>
        </xdr:cNvPr>
        <xdr:cNvCxnSpPr/>
      </xdr:nvCxnSpPr>
      <xdr:spPr>
        <a:xfrm>
          <a:off x="2927350" y="4180205"/>
          <a:ext cx="640080" cy="3175"/>
        </a:xfrm>
        <a:prstGeom prst="bentConnector3">
          <a:avLst>
            <a:gd name="adj1" fmla="val 50000"/>
          </a:avLst>
        </a:prstGeom>
        <a:ln w="254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406400</xdr:colOff>
      <xdr:row>14</xdr:row>
      <xdr:rowOff>12700</xdr:rowOff>
    </xdr:from>
    <xdr:to>
      <xdr:col>28</xdr:col>
      <xdr:colOff>558800</xdr:colOff>
      <xdr:row>14</xdr:row>
      <xdr:rowOff>25400</xdr:rowOff>
    </xdr:to>
    <xdr:cxnSp macro="">
      <xdr:nvCxnSpPr>
        <xdr:cNvPr id="75" name="Shape 166">
          <a:extLst>
            <a:ext uri="{FF2B5EF4-FFF2-40B4-BE49-F238E27FC236}">
              <a16:creationId xmlns:a16="http://schemas.microsoft.com/office/drawing/2014/main" id="{00000000-0008-0000-0500-00004B000000}"/>
            </a:ext>
          </a:extLst>
        </xdr:cNvPr>
        <xdr:cNvCxnSpPr/>
      </xdr:nvCxnSpPr>
      <xdr:spPr>
        <a:xfrm>
          <a:off x="17368520" y="4081780"/>
          <a:ext cx="1676400" cy="12700"/>
        </a:xfrm>
        <a:prstGeom prst="bentConnector3">
          <a:avLst>
            <a:gd name="adj1" fmla="val -859"/>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12706</xdr:colOff>
      <xdr:row>9</xdr:row>
      <xdr:rowOff>190500</xdr:rowOff>
    </xdr:from>
    <xdr:to>
      <xdr:col>35</xdr:col>
      <xdr:colOff>561226</xdr:colOff>
      <xdr:row>18</xdr:row>
      <xdr:rowOff>190673</xdr:rowOff>
    </xdr:to>
    <xdr:grpSp>
      <xdr:nvGrpSpPr>
        <xdr:cNvPr id="76" name="Group 215">
          <a:extLst>
            <a:ext uri="{FF2B5EF4-FFF2-40B4-BE49-F238E27FC236}">
              <a16:creationId xmlns:a16="http://schemas.microsoft.com/office/drawing/2014/main" id="{00000000-0008-0000-0500-00004C000000}"/>
            </a:ext>
          </a:extLst>
        </xdr:cNvPr>
        <xdr:cNvGrpSpPr>
          <a:grpSpLocks noChangeAspect="1"/>
        </xdr:cNvGrpSpPr>
      </xdr:nvGrpSpPr>
      <xdr:grpSpPr bwMode="auto">
        <a:xfrm>
          <a:off x="21840831" y="3063875"/>
          <a:ext cx="1151770" cy="2270298"/>
          <a:chOff x="1447" y="470"/>
          <a:chExt cx="163" cy="417"/>
        </a:xfrm>
      </xdr:grpSpPr>
      <xdr:sp macro="" textlink="">
        <xdr:nvSpPr>
          <xdr:cNvPr id="77" name="Oval 216">
            <a:extLst>
              <a:ext uri="{FF2B5EF4-FFF2-40B4-BE49-F238E27FC236}">
                <a16:creationId xmlns:a16="http://schemas.microsoft.com/office/drawing/2014/main" id="{00000000-0008-0000-0500-00004D000000}"/>
              </a:ext>
            </a:extLst>
          </xdr:cNvPr>
          <xdr:cNvSpPr>
            <a:spLocks noChangeAspect="1" noChangeArrowheads="1"/>
          </xdr:cNvSpPr>
        </xdr:nvSpPr>
        <xdr:spPr bwMode="auto">
          <a:xfrm>
            <a:off x="1447" y="724"/>
            <a:ext cx="163" cy="163"/>
          </a:xfrm>
          <a:prstGeom prst="ellipse">
            <a:avLst/>
          </a:prstGeom>
          <a:solidFill>
            <a:srgbClr val="FFC000"/>
          </a:solidFill>
          <a:ln w="9525">
            <a:solidFill>
              <a:srgbClr val="000000"/>
            </a:solidFill>
            <a:round/>
            <a:headEnd/>
            <a:tailEnd/>
          </a:ln>
        </xdr:spPr>
      </xdr:sp>
      <xdr:sp macro="" textlink="">
        <xdr:nvSpPr>
          <xdr:cNvPr id="78" name="Oval 217">
            <a:extLst>
              <a:ext uri="{FF2B5EF4-FFF2-40B4-BE49-F238E27FC236}">
                <a16:creationId xmlns:a16="http://schemas.microsoft.com/office/drawing/2014/main" id="{00000000-0008-0000-0500-00004E000000}"/>
              </a:ext>
            </a:extLst>
          </xdr:cNvPr>
          <xdr:cNvSpPr>
            <a:spLocks noChangeAspect="1" noChangeArrowheads="1"/>
          </xdr:cNvSpPr>
        </xdr:nvSpPr>
        <xdr:spPr bwMode="auto">
          <a:xfrm>
            <a:off x="1447" y="470"/>
            <a:ext cx="163" cy="163"/>
          </a:xfrm>
          <a:prstGeom prst="ellipse">
            <a:avLst/>
          </a:prstGeom>
          <a:solidFill>
            <a:srgbClr val="FFC000"/>
          </a:solidFill>
          <a:ln w="9525">
            <a:solidFill>
              <a:srgbClr val="000000"/>
            </a:solidFill>
            <a:round/>
            <a:headEnd/>
            <a:tailEnd/>
          </a:ln>
        </xdr:spPr>
      </xdr:sp>
      <xdr:sp macro="" textlink="">
        <xdr:nvSpPr>
          <xdr:cNvPr id="79" name="Rectangle 218">
            <a:extLst>
              <a:ext uri="{FF2B5EF4-FFF2-40B4-BE49-F238E27FC236}">
                <a16:creationId xmlns:a16="http://schemas.microsoft.com/office/drawing/2014/main" id="{00000000-0008-0000-0500-00004F000000}"/>
              </a:ext>
            </a:extLst>
          </xdr:cNvPr>
          <xdr:cNvSpPr>
            <a:spLocks noChangeAspect="1" noChangeArrowheads="1"/>
          </xdr:cNvSpPr>
        </xdr:nvSpPr>
        <xdr:spPr bwMode="auto">
          <a:xfrm>
            <a:off x="1447" y="557"/>
            <a:ext cx="163" cy="261"/>
          </a:xfrm>
          <a:prstGeom prst="rect">
            <a:avLst/>
          </a:prstGeom>
          <a:solidFill>
            <a:srgbClr val="FFC000"/>
          </a:solidFill>
          <a:ln w="9525">
            <a:solidFill>
              <a:srgbClr val="000000"/>
            </a:solidFill>
            <a:miter lim="800000"/>
            <a:headEnd/>
            <a:tailEnd/>
          </a:ln>
        </xdr:spPr>
        <xdr:txBody>
          <a:bodyPr vertOverflow="clip" wrap="square" lIns="27432" tIns="18288" rIns="27432" bIns="0" anchor="t" upright="1"/>
          <a:lstStyle/>
          <a:p>
            <a:pPr algn="ctr" rtl="0">
              <a:defRPr sz="1000"/>
            </a:pPr>
            <a:endParaRPr lang="en-US" sz="1800" b="0" i="0" strike="noStrike">
              <a:solidFill>
                <a:srgbClr val="000000"/>
              </a:solidFill>
              <a:latin typeface="Arial"/>
              <a:cs typeface="Arial"/>
            </a:endParaRPr>
          </a:p>
        </xdr:txBody>
      </xdr:sp>
      <xdr:sp macro="" textlink="">
        <xdr:nvSpPr>
          <xdr:cNvPr id="80" name="Rectangle 219" descr="Wide upward diagonal">
            <a:extLst>
              <a:ext uri="{FF2B5EF4-FFF2-40B4-BE49-F238E27FC236}">
                <a16:creationId xmlns:a16="http://schemas.microsoft.com/office/drawing/2014/main" id="{00000000-0008-0000-0500-000050000000}"/>
              </a:ext>
            </a:extLst>
          </xdr:cNvPr>
          <xdr:cNvSpPr>
            <a:spLocks noChangeAspect="1" noChangeArrowheads="1"/>
          </xdr:cNvSpPr>
        </xdr:nvSpPr>
        <xdr:spPr bwMode="auto">
          <a:xfrm>
            <a:off x="1447" y="615"/>
            <a:ext cx="163" cy="150"/>
          </a:xfrm>
          <a:prstGeom prst="rect">
            <a:avLst/>
          </a:prstGeom>
          <a:pattFill prst="wdUpDiag">
            <a:fgClr>
              <a:srgbClr val="FFC000"/>
            </a:fgClr>
            <a:bgClr>
              <a:srgbClr val="FFFFFF"/>
            </a:bgClr>
          </a:pattFill>
          <a:ln w="9525">
            <a:solidFill>
              <a:srgbClr val="000000"/>
            </a:solidFill>
            <a:miter lim="800000"/>
            <a:headEnd/>
            <a:tailEnd/>
          </a:ln>
        </xdr:spPr>
      </xdr:sp>
      <xdr:sp macro="" textlink="">
        <xdr:nvSpPr>
          <xdr:cNvPr id="81" name="Rectangle 220">
            <a:extLst>
              <a:ext uri="{FF2B5EF4-FFF2-40B4-BE49-F238E27FC236}">
                <a16:creationId xmlns:a16="http://schemas.microsoft.com/office/drawing/2014/main" id="{00000000-0008-0000-0500-000051000000}"/>
              </a:ext>
            </a:extLst>
          </xdr:cNvPr>
          <xdr:cNvSpPr>
            <a:spLocks noChangeAspect="1" noChangeArrowheads="1"/>
          </xdr:cNvSpPr>
        </xdr:nvSpPr>
        <xdr:spPr bwMode="auto">
          <a:xfrm>
            <a:off x="1447" y="765"/>
            <a:ext cx="163" cy="22"/>
          </a:xfrm>
          <a:prstGeom prst="rect">
            <a:avLst/>
          </a:prstGeom>
          <a:solidFill>
            <a:srgbClr val="C0C0C0"/>
          </a:solidFill>
          <a:ln w="9525">
            <a:solidFill>
              <a:srgbClr val="000000"/>
            </a:solidFill>
            <a:miter lim="800000"/>
            <a:headEnd/>
            <a:tailEnd/>
          </a:ln>
        </xdr:spPr>
      </xdr:sp>
    </xdr:grpSp>
    <xdr:clientData/>
  </xdr:twoCellAnchor>
  <xdr:twoCellAnchor>
    <xdr:from>
      <xdr:col>34</xdr:col>
      <xdr:colOff>157256</xdr:colOff>
      <xdr:row>18</xdr:row>
      <xdr:rowOff>260166</xdr:rowOff>
    </xdr:from>
    <xdr:to>
      <xdr:col>35</xdr:col>
      <xdr:colOff>469905</xdr:colOff>
      <xdr:row>20</xdr:row>
      <xdr:rowOff>38101</xdr:rowOff>
    </xdr:to>
    <xdr:sp macro="" textlink="">
      <xdr:nvSpPr>
        <xdr:cNvPr id="82" name="Text Box 1096">
          <a:extLst>
            <a:ext uri="{FF2B5EF4-FFF2-40B4-BE49-F238E27FC236}">
              <a16:creationId xmlns:a16="http://schemas.microsoft.com/office/drawing/2014/main" id="{00000000-0008-0000-0500-000052000000}"/>
            </a:ext>
          </a:extLst>
        </xdr:cNvPr>
        <xdr:cNvSpPr txBox="1">
          <a:spLocks noChangeArrowheads="1"/>
        </xdr:cNvSpPr>
      </xdr:nvSpPr>
      <xdr:spPr bwMode="auto">
        <a:xfrm rot="5400000">
          <a:off x="22511183" y="5071539"/>
          <a:ext cx="471355" cy="922249"/>
        </a:xfrm>
        <a:prstGeom prst="rect">
          <a:avLst/>
        </a:prstGeom>
        <a:noFill/>
        <a:ln w="9525">
          <a:noFill/>
          <a:miter lim="800000"/>
          <a:headEnd/>
          <a:tailEnd/>
        </a:ln>
      </xdr:spPr>
      <xdr:txBody>
        <a:bodyPr wrap="square" lIns="18288" tIns="18288" rIns="18288" bIns="0" anchor="t" upright="1">
          <a:noAutofit/>
        </a:bodyPr>
        <a:lstStyle/>
        <a:p>
          <a:pPr algn="ctr" rtl="0">
            <a:defRPr sz="1000"/>
          </a:pPr>
          <a:r>
            <a:rPr lang="en-US" sz="1800" b="1" i="0" strike="noStrike">
              <a:solidFill>
                <a:srgbClr val="000000"/>
              </a:solidFill>
              <a:latin typeface="Arial Narrow" pitchFamily="34" charset="0"/>
            </a:rPr>
            <a:t>IX </a:t>
          </a:r>
        </a:p>
      </xdr:txBody>
    </xdr:sp>
    <xdr:clientData/>
  </xdr:twoCellAnchor>
  <xdr:twoCellAnchor>
    <xdr:from>
      <xdr:col>35</xdr:col>
      <xdr:colOff>533403</xdr:colOff>
      <xdr:row>17</xdr:row>
      <xdr:rowOff>236223</xdr:rowOff>
    </xdr:from>
    <xdr:to>
      <xdr:col>35</xdr:col>
      <xdr:colOff>624843</xdr:colOff>
      <xdr:row>34</xdr:row>
      <xdr:rowOff>25403</xdr:rowOff>
    </xdr:to>
    <xdr:cxnSp macro="">
      <xdr:nvCxnSpPr>
        <xdr:cNvPr id="83" name="Shape 166">
          <a:extLst>
            <a:ext uri="{FF2B5EF4-FFF2-40B4-BE49-F238E27FC236}">
              <a16:creationId xmlns:a16="http://schemas.microsoft.com/office/drawing/2014/main" id="{00000000-0008-0000-0500-000053000000}"/>
            </a:ext>
          </a:extLst>
        </xdr:cNvPr>
        <xdr:cNvCxnSpPr/>
      </xdr:nvCxnSpPr>
      <xdr:spPr>
        <a:xfrm rot="16200000" flipH="1">
          <a:off x="21189953" y="7072633"/>
          <a:ext cx="4254500" cy="91440"/>
        </a:xfrm>
        <a:prstGeom prst="bentConnector3">
          <a:avLst>
            <a:gd name="adj1" fmla="val 237"/>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596900</xdr:colOff>
      <xdr:row>5</xdr:row>
      <xdr:rowOff>201565</xdr:rowOff>
    </xdr:from>
    <xdr:to>
      <xdr:col>30</xdr:col>
      <xdr:colOff>444500</xdr:colOff>
      <xdr:row>9</xdr:row>
      <xdr:rowOff>18685</xdr:rowOff>
    </xdr:to>
    <xdr:cxnSp macro="">
      <xdr:nvCxnSpPr>
        <xdr:cNvPr id="84" name="Shape 166">
          <a:extLst>
            <a:ext uri="{FF2B5EF4-FFF2-40B4-BE49-F238E27FC236}">
              <a16:creationId xmlns:a16="http://schemas.microsoft.com/office/drawing/2014/main" id="{00000000-0008-0000-0500-000054000000}"/>
            </a:ext>
          </a:extLst>
        </xdr:cNvPr>
        <xdr:cNvCxnSpPr/>
      </xdr:nvCxnSpPr>
      <xdr:spPr>
        <a:xfrm rot="10800000" flipV="1">
          <a:off x="19677380" y="2114185"/>
          <a:ext cx="457200" cy="731520"/>
        </a:xfrm>
        <a:prstGeom prst="bentConnector2">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xdr:col>
      <xdr:colOff>660400</xdr:colOff>
      <xdr:row>11</xdr:row>
      <xdr:rowOff>139700</xdr:rowOff>
    </xdr:from>
    <xdr:to>
      <xdr:col>6</xdr:col>
      <xdr:colOff>127000</xdr:colOff>
      <xdr:row>17</xdr:row>
      <xdr:rowOff>139700</xdr:rowOff>
    </xdr:to>
    <xdr:pic>
      <xdr:nvPicPr>
        <xdr:cNvPr id="85" name="Picture 84">
          <a:extLst>
            <a:ext uri="{FF2B5EF4-FFF2-40B4-BE49-F238E27FC236}">
              <a16:creationId xmlns:a16="http://schemas.microsoft.com/office/drawing/2014/main" id="{00000000-0008-0000-0500-000055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8634" t="36490" r="2078" b="27055"/>
        <a:stretch/>
      </xdr:blipFill>
      <xdr:spPr bwMode="auto">
        <a:xfrm>
          <a:off x="3556000" y="3522980"/>
          <a:ext cx="1013460" cy="1371600"/>
        </a:xfrm>
        <a:prstGeom prst="rect">
          <a:avLst/>
        </a:prstGeom>
        <a:noFill/>
        <a:ln>
          <a:noFill/>
        </a:ln>
        <a:extLst>
          <a:ext uri="{53640926-AAD7-44D8-BBD7-CCE9431645EC}">
            <a14:shadowObscured xmlns:a14="http://schemas.microsoft.com/office/drawing/2010/main"/>
          </a:ext>
        </a:extLst>
      </xdr:spPr>
    </xdr:pic>
    <xdr:clientData/>
  </xdr:twoCellAnchor>
  <xdr:twoCellAnchor>
    <xdr:from>
      <xdr:col>4</xdr:col>
      <xdr:colOff>508000</xdr:colOff>
      <xdr:row>9</xdr:row>
      <xdr:rowOff>139708</xdr:rowOff>
    </xdr:from>
    <xdr:to>
      <xdr:col>7</xdr:col>
      <xdr:colOff>177800</xdr:colOff>
      <xdr:row>11</xdr:row>
      <xdr:rowOff>101609</xdr:rowOff>
    </xdr:to>
    <xdr:sp macro="" textlink="">
      <xdr:nvSpPr>
        <xdr:cNvPr id="86" name="Text Box 1096">
          <a:extLst>
            <a:ext uri="{FF2B5EF4-FFF2-40B4-BE49-F238E27FC236}">
              <a16:creationId xmlns:a16="http://schemas.microsoft.com/office/drawing/2014/main" id="{00000000-0008-0000-0500-000056000000}"/>
            </a:ext>
          </a:extLst>
        </xdr:cNvPr>
        <xdr:cNvSpPr txBox="1">
          <a:spLocks noChangeArrowheads="1"/>
        </xdr:cNvSpPr>
      </xdr:nvSpPr>
      <xdr:spPr bwMode="auto">
        <a:xfrm rot="5400000">
          <a:off x="4084319" y="2286009"/>
          <a:ext cx="518161" cy="1879600"/>
        </a:xfrm>
        <a:prstGeom prst="rect">
          <a:avLst/>
        </a:prstGeom>
        <a:noFill/>
        <a:ln w="9525">
          <a:noFill/>
          <a:miter lim="800000"/>
          <a:headEnd/>
          <a:tailEnd/>
        </a:ln>
      </xdr:spPr>
      <xdr:txBody>
        <a:bodyPr wrap="square" lIns="18288" tIns="18288" rIns="18288" bIns="0" anchor="t" upright="1">
          <a:noAutofit/>
        </a:bodyPr>
        <a:lstStyle/>
        <a:p>
          <a:pPr algn="ctr" rtl="0">
            <a:defRPr sz="1000"/>
          </a:pPr>
          <a:r>
            <a:rPr lang="en-US" sz="1800" b="1" i="0" strike="noStrike" baseline="0">
              <a:solidFill>
                <a:srgbClr val="000000"/>
              </a:solidFill>
              <a:latin typeface="Arial Narrow" pitchFamily="34" charset="0"/>
            </a:rPr>
            <a:t>Pre-filter</a:t>
          </a:r>
          <a:endParaRPr lang="en-US" sz="1800" b="1" i="0" strike="noStrike">
            <a:solidFill>
              <a:srgbClr val="000000"/>
            </a:solidFill>
            <a:latin typeface="Arial Narrow" pitchFamily="34" charset="0"/>
          </a:endParaRPr>
        </a:p>
      </xdr:txBody>
    </xdr:sp>
    <xdr:clientData/>
  </xdr:twoCellAnchor>
  <xdr:twoCellAnchor editAs="oneCell">
    <xdr:from>
      <xdr:col>8</xdr:col>
      <xdr:colOff>63500</xdr:colOff>
      <xdr:row>11</xdr:row>
      <xdr:rowOff>38100</xdr:rowOff>
    </xdr:from>
    <xdr:to>
      <xdr:col>11</xdr:col>
      <xdr:colOff>468160</xdr:colOff>
      <xdr:row>17</xdr:row>
      <xdr:rowOff>12700</xdr:rowOff>
    </xdr:to>
    <xdr:pic>
      <xdr:nvPicPr>
        <xdr:cNvPr id="87" name="Picture 86" descr="Image result for actiflo&quot;">
          <a:extLst>
            <a:ext uri="{FF2B5EF4-FFF2-40B4-BE49-F238E27FC236}">
              <a16:creationId xmlns:a16="http://schemas.microsoft.com/office/drawing/2014/main" id="{00000000-0008-0000-0500-000057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5882"/>
        <a:stretch/>
      </xdr:blipFill>
      <xdr:spPr bwMode="auto">
        <a:xfrm>
          <a:off x="5877560" y="3421380"/>
          <a:ext cx="2322360" cy="1346200"/>
        </a:xfrm>
        <a:prstGeom prst="rect">
          <a:avLst/>
        </a:prstGeom>
        <a:noFill/>
        <a:effectLst>
          <a:glow rad="50800">
            <a:schemeClr val="tx1"/>
          </a:glow>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469900</xdr:colOff>
      <xdr:row>9</xdr:row>
      <xdr:rowOff>139700</xdr:rowOff>
    </xdr:from>
    <xdr:to>
      <xdr:col>16</xdr:col>
      <xdr:colOff>101600</xdr:colOff>
      <xdr:row>18</xdr:row>
      <xdr:rowOff>63500</xdr:rowOff>
    </xdr:to>
    <xdr:pic>
      <xdr:nvPicPr>
        <xdr:cNvPr id="88" name="Picture 87" descr="Two-stage Moving Bed Biofilm Reactor">
          <a:extLst>
            <a:ext uri="{FF2B5EF4-FFF2-40B4-BE49-F238E27FC236}">
              <a16:creationId xmlns:a16="http://schemas.microsoft.com/office/drawing/2014/main" id="{00000000-0008-0000-0500-000058000000}"/>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32687" t="21634" r="53641" b="41707"/>
        <a:stretch/>
      </xdr:blipFill>
      <xdr:spPr bwMode="auto">
        <a:xfrm>
          <a:off x="9392920" y="2966720"/>
          <a:ext cx="1658620" cy="213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12700</xdr:colOff>
      <xdr:row>14</xdr:row>
      <xdr:rowOff>56318</xdr:rowOff>
    </xdr:from>
    <xdr:to>
      <xdr:col>13</xdr:col>
      <xdr:colOff>436880</xdr:colOff>
      <xdr:row>14</xdr:row>
      <xdr:rowOff>63500</xdr:rowOff>
    </xdr:to>
    <xdr:cxnSp macro="">
      <xdr:nvCxnSpPr>
        <xdr:cNvPr id="89" name="Shape 166">
          <a:extLst>
            <a:ext uri="{FF2B5EF4-FFF2-40B4-BE49-F238E27FC236}">
              <a16:creationId xmlns:a16="http://schemas.microsoft.com/office/drawing/2014/main" id="{00000000-0008-0000-0500-000059000000}"/>
            </a:ext>
          </a:extLst>
        </xdr:cNvPr>
        <xdr:cNvCxnSpPr/>
      </xdr:nvCxnSpPr>
      <xdr:spPr>
        <a:xfrm flipV="1">
          <a:off x="8265160" y="4125398"/>
          <a:ext cx="1094740" cy="7182"/>
        </a:xfrm>
        <a:prstGeom prst="bentConnector3">
          <a:avLst>
            <a:gd name="adj1" fmla="val -3956"/>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266700</xdr:colOff>
      <xdr:row>14</xdr:row>
      <xdr:rowOff>0</xdr:rowOff>
    </xdr:from>
    <xdr:to>
      <xdr:col>17</xdr:col>
      <xdr:colOff>571500</xdr:colOff>
      <xdr:row>14</xdr:row>
      <xdr:rowOff>7182</xdr:rowOff>
    </xdr:to>
    <xdr:cxnSp macro="">
      <xdr:nvCxnSpPr>
        <xdr:cNvPr id="90" name="Shape 166">
          <a:extLst>
            <a:ext uri="{FF2B5EF4-FFF2-40B4-BE49-F238E27FC236}">
              <a16:creationId xmlns:a16="http://schemas.microsoft.com/office/drawing/2014/main" id="{00000000-0008-0000-0500-00005A000000}"/>
            </a:ext>
          </a:extLst>
        </xdr:cNvPr>
        <xdr:cNvCxnSpPr/>
      </xdr:nvCxnSpPr>
      <xdr:spPr>
        <a:xfrm flipV="1">
          <a:off x="11216640" y="4069080"/>
          <a:ext cx="1051560" cy="7182"/>
        </a:xfrm>
        <a:prstGeom prst="bentConnector3">
          <a:avLst>
            <a:gd name="adj1" fmla="val -3956"/>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18</xdr:col>
      <xdr:colOff>5080</xdr:colOff>
      <xdr:row>10</xdr:row>
      <xdr:rowOff>208280</xdr:rowOff>
    </xdr:from>
    <xdr:to>
      <xdr:col>21</xdr:col>
      <xdr:colOff>557546</xdr:colOff>
      <xdr:row>16</xdr:row>
      <xdr:rowOff>190500</xdr:rowOff>
    </xdr:to>
    <xdr:pic>
      <xdr:nvPicPr>
        <xdr:cNvPr id="91" name="Picture 90" descr="Image result for actiflo&quot;">
          <a:extLst>
            <a:ext uri="{FF2B5EF4-FFF2-40B4-BE49-F238E27FC236}">
              <a16:creationId xmlns:a16="http://schemas.microsoft.com/office/drawing/2014/main" id="{00000000-0008-0000-0500-00005B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5882"/>
        <a:stretch/>
      </xdr:blipFill>
      <xdr:spPr bwMode="auto">
        <a:xfrm>
          <a:off x="12311380" y="3302000"/>
          <a:ext cx="2381266" cy="1414780"/>
        </a:xfrm>
        <a:prstGeom prst="rect">
          <a:avLst/>
        </a:prstGeom>
        <a:noFill/>
        <a:effectLst>
          <a:glow rad="50800">
            <a:schemeClr val="tx1"/>
          </a:glow>
        </a:effectLst>
        <a:extLst>
          <a:ext uri="{909E8E84-426E-40DD-AFC4-6F175D3DCCD1}">
            <a14:hiddenFill xmlns:a14="http://schemas.microsoft.com/office/drawing/2010/main">
              <a:solidFill>
                <a:srgbClr val="FFFFFF"/>
              </a:solidFill>
            </a14:hiddenFill>
          </a:ext>
        </a:extLst>
      </xdr:spPr>
    </xdr:pic>
    <xdr:clientData/>
  </xdr:twoCellAnchor>
  <xdr:twoCellAnchor>
    <xdr:from>
      <xdr:col>22</xdr:col>
      <xdr:colOff>43180</xdr:colOff>
      <xdr:row>14</xdr:row>
      <xdr:rowOff>15240</xdr:rowOff>
    </xdr:from>
    <xdr:to>
      <xdr:col>24</xdr:col>
      <xdr:colOff>58420</xdr:colOff>
      <xdr:row>14</xdr:row>
      <xdr:rowOff>22422</xdr:rowOff>
    </xdr:to>
    <xdr:cxnSp macro="">
      <xdr:nvCxnSpPr>
        <xdr:cNvPr id="92" name="Shape 166">
          <a:extLst>
            <a:ext uri="{FF2B5EF4-FFF2-40B4-BE49-F238E27FC236}">
              <a16:creationId xmlns:a16="http://schemas.microsoft.com/office/drawing/2014/main" id="{00000000-0008-0000-0500-00005C000000}"/>
            </a:ext>
          </a:extLst>
        </xdr:cNvPr>
        <xdr:cNvCxnSpPr/>
      </xdr:nvCxnSpPr>
      <xdr:spPr>
        <a:xfrm flipV="1">
          <a:off x="14787880" y="4084320"/>
          <a:ext cx="1013460" cy="7182"/>
        </a:xfrm>
        <a:prstGeom prst="bentConnector3">
          <a:avLst>
            <a:gd name="adj1" fmla="val -3956"/>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444500</xdr:colOff>
      <xdr:row>14</xdr:row>
      <xdr:rowOff>12700</xdr:rowOff>
    </xdr:from>
    <xdr:to>
      <xdr:col>33</xdr:col>
      <xdr:colOff>596900</xdr:colOff>
      <xdr:row>14</xdr:row>
      <xdr:rowOff>25400</xdr:rowOff>
    </xdr:to>
    <xdr:cxnSp macro="">
      <xdr:nvCxnSpPr>
        <xdr:cNvPr id="93" name="Shape 166">
          <a:extLst>
            <a:ext uri="{FF2B5EF4-FFF2-40B4-BE49-F238E27FC236}">
              <a16:creationId xmlns:a16="http://schemas.microsoft.com/office/drawing/2014/main" id="{00000000-0008-0000-0500-00005D000000}"/>
            </a:ext>
          </a:extLst>
        </xdr:cNvPr>
        <xdr:cNvCxnSpPr/>
      </xdr:nvCxnSpPr>
      <xdr:spPr>
        <a:xfrm>
          <a:off x="20744180" y="4081780"/>
          <a:ext cx="1371600" cy="12700"/>
        </a:xfrm>
        <a:prstGeom prst="bentConnector3">
          <a:avLst>
            <a:gd name="adj1" fmla="val -859"/>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431800</xdr:colOff>
      <xdr:row>18</xdr:row>
      <xdr:rowOff>139698</xdr:rowOff>
    </xdr:from>
    <xdr:to>
      <xdr:col>14</xdr:col>
      <xdr:colOff>431801</xdr:colOff>
      <xdr:row>28</xdr:row>
      <xdr:rowOff>63504</xdr:rowOff>
    </xdr:to>
    <xdr:cxnSp macro="">
      <xdr:nvCxnSpPr>
        <xdr:cNvPr id="94" name="Shape 166">
          <a:extLst>
            <a:ext uri="{FF2B5EF4-FFF2-40B4-BE49-F238E27FC236}">
              <a16:creationId xmlns:a16="http://schemas.microsoft.com/office/drawing/2014/main" id="{00000000-0008-0000-0500-00005E000000}"/>
            </a:ext>
          </a:extLst>
        </xdr:cNvPr>
        <xdr:cNvCxnSpPr/>
      </xdr:nvCxnSpPr>
      <xdr:spPr>
        <a:xfrm rot="5400000">
          <a:off x="8649968" y="6544310"/>
          <a:ext cx="2735586" cy="1"/>
        </a:xfrm>
        <a:prstGeom prst="bentConnector3">
          <a:avLst>
            <a:gd name="adj1" fmla="val 50000"/>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495300</xdr:colOff>
      <xdr:row>8</xdr:row>
      <xdr:rowOff>190510</xdr:rowOff>
    </xdr:from>
    <xdr:to>
      <xdr:col>11</xdr:col>
      <xdr:colOff>165100</xdr:colOff>
      <xdr:row>10</xdr:row>
      <xdr:rowOff>152411</xdr:rowOff>
    </xdr:to>
    <xdr:sp macro="" textlink="">
      <xdr:nvSpPr>
        <xdr:cNvPr id="95" name="Text Box 1096">
          <a:extLst>
            <a:ext uri="{FF2B5EF4-FFF2-40B4-BE49-F238E27FC236}">
              <a16:creationId xmlns:a16="http://schemas.microsoft.com/office/drawing/2014/main" id="{00000000-0008-0000-0500-00005F000000}"/>
            </a:ext>
          </a:extLst>
        </xdr:cNvPr>
        <xdr:cNvSpPr txBox="1">
          <a:spLocks noChangeArrowheads="1"/>
        </xdr:cNvSpPr>
      </xdr:nvSpPr>
      <xdr:spPr bwMode="auto">
        <a:xfrm rot="5400000">
          <a:off x="6830059" y="2268231"/>
          <a:ext cx="457201" cy="1498600"/>
        </a:xfrm>
        <a:prstGeom prst="rect">
          <a:avLst/>
        </a:prstGeom>
        <a:noFill/>
        <a:ln w="9525">
          <a:noFill/>
          <a:miter lim="800000"/>
          <a:headEnd/>
          <a:tailEnd/>
        </a:ln>
      </xdr:spPr>
      <xdr:txBody>
        <a:bodyPr wrap="square" lIns="18288" tIns="18288" rIns="18288" bIns="0" anchor="t" upright="1">
          <a:noAutofit/>
        </a:bodyPr>
        <a:lstStyle/>
        <a:p>
          <a:pPr algn="ctr" rtl="0">
            <a:defRPr sz="1000"/>
          </a:pPr>
          <a:r>
            <a:rPr lang="en-US" sz="1800" b="1" i="0" strike="noStrike" baseline="0">
              <a:solidFill>
                <a:srgbClr val="000000"/>
              </a:solidFill>
              <a:latin typeface="Arial Narrow" pitchFamily="34" charset="0"/>
            </a:rPr>
            <a:t>Actiflo 1</a:t>
          </a:r>
          <a:endParaRPr lang="en-US" sz="1800" b="1" i="0" strike="noStrike">
            <a:solidFill>
              <a:srgbClr val="000000"/>
            </a:solidFill>
            <a:latin typeface="Arial Narrow" pitchFamily="34" charset="0"/>
          </a:endParaRPr>
        </a:p>
      </xdr:txBody>
    </xdr:sp>
    <xdr:clientData/>
  </xdr:twoCellAnchor>
  <xdr:twoCellAnchor>
    <xdr:from>
      <xdr:col>13</xdr:col>
      <xdr:colOff>457202</xdr:colOff>
      <xdr:row>7</xdr:row>
      <xdr:rowOff>152411</xdr:rowOff>
    </xdr:from>
    <xdr:to>
      <xdr:col>16</xdr:col>
      <xdr:colOff>127002</xdr:colOff>
      <xdr:row>9</xdr:row>
      <xdr:rowOff>152412</xdr:rowOff>
    </xdr:to>
    <xdr:sp macro="" textlink="">
      <xdr:nvSpPr>
        <xdr:cNvPr id="96" name="Text Box 1096">
          <a:extLst>
            <a:ext uri="{FF2B5EF4-FFF2-40B4-BE49-F238E27FC236}">
              <a16:creationId xmlns:a16="http://schemas.microsoft.com/office/drawing/2014/main" id="{00000000-0008-0000-0500-000060000000}"/>
            </a:ext>
          </a:extLst>
        </xdr:cNvPr>
        <xdr:cNvSpPr txBox="1">
          <a:spLocks noChangeArrowheads="1"/>
        </xdr:cNvSpPr>
      </xdr:nvSpPr>
      <xdr:spPr bwMode="auto">
        <a:xfrm rot="5400000">
          <a:off x="9999981" y="1902472"/>
          <a:ext cx="457201" cy="1696720"/>
        </a:xfrm>
        <a:prstGeom prst="rect">
          <a:avLst/>
        </a:prstGeom>
        <a:noFill/>
        <a:ln w="9525">
          <a:noFill/>
          <a:miter lim="800000"/>
          <a:headEnd/>
          <a:tailEnd/>
        </a:ln>
      </xdr:spPr>
      <xdr:txBody>
        <a:bodyPr wrap="square" lIns="18288" tIns="18288" rIns="18288" bIns="0" anchor="t" upright="1">
          <a:noAutofit/>
        </a:bodyPr>
        <a:lstStyle/>
        <a:p>
          <a:pPr algn="ctr" rtl="0">
            <a:defRPr sz="1000"/>
          </a:pPr>
          <a:r>
            <a:rPr lang="en-US" sz="1800" b="1" i="0" strike="noStrike" baseline="0">
              <a:solidFill>
                <a:srgbClr val="000000"/>
              </a:solidFill>
              <a:latin typeface="Arial Narrow" pitchFamily="34" charset="0"/>
            </a:rPr>
            <a:t>MBBR</a:t>
          </a:r>
          <a:endParaRPr lang="en-US" sz="1800" b="1" i="0" strike="noStrike">
            <a:solidFill>
              <a:srgbClr val="000000"/>
            </a:solidFill>
            <a:latin typeface="Arial Narrow" pitchFamily="34" charset="0"/>
          </a:endParaRPr>
        </a:p>
      </xdr:txBody>
    </xdr:sp>
    <xdr:clientData/>
  </xdr:twoCellAnchor>
  <xdr:twoCellAnchor>
    <xdr:from>
      <xdr:col>18</xdr:col>
      <xdr:colOff>508002</xdr:colOff>
      <xdr:row>9</xdr:row>
      <xdr:rowOff>10</xdr:rowOff>
    </xdr:from>
    <xdr:to>
      <xdr:col>21</xdr:col>
      <xdr:colOff>177802</xdr:colOff>
      <xdr:row>10</xdr:row>
      <xdr:rowOff>190511</xdr:rowOff>
    </xdr:to>
    <xdr:sp macro="" textlink="">
      <xdr:nvSpPr>
        <xdr:cNvPr id="97" name="Text Box 1096">
          <a:extLst>
            <a:ext uri="{FF2B5EF4-FFF2-40B4-BE49-F238E27FC236}">
              <a16:creationId xmlns:a16="http://schemas.microsoft.com/office/drawing/2014/main" id="{00000000-0008-0000-0500-000061000000}"/>
            </a:ext>
          </a:extLst>
        </xdr:cNvPr>
        <xdr:cNvSpPr txBox="1">
          <a:spLocks noChangeArrowheads="1"/>
        </xdr:cNvSpPr>
      </xdr:nvSpPr>
      <xdr:spPr bwMode="auto">
        <a:xfrm rot="5400000">
          <a:off x="13335001" y="2306331"/>
          <a:ext cx="457201" cy="1498600"/>
        </a:xfrm>
        <a:prstGeom prst="rect">
          <a:avLst/>
        </a:prstGeom>
        <a:noFill/>
        <a:ln w="9525">
          <a:noFill/>
          <a:miter lim="800000"/>
          <a:headEnd/>
          <a:tailEnd/>
        </a:ln>
      </xdr:spPr>
      <xdr:txBody>
        <a:bodyPr wrap="square" lIns="18288" tIns="18288" rIns="18288" bIns="0" anchor="t" upright="1">
          <a:noAutofit/>
        </a:bodyPr>
        <a:lstStyle/>
        <a:p>
          <a:pPr algn="ctr" rtl="0">
            <a:defRPr sz="1000"/>
          </a:pPr>
          <a:r>
            <a:rPr lang="en-US" sz="1800" b="1" i="0" strike="noStrike" baseline="0">
              <a:solidFill>
                <a:srgbClr val="000000"/>
              </a:solidFill>
              <a:latin typeface="Arial Narrow" pitchFamily="34" charset="0"/>
            </a:rPr>
            <a:t>Actiflo 2</a:t>
          </a:r>
          <a:endParaRPr lang="en-US" sz="1800" b="1" i="0" strike="noStrike">
            <a:solidFill>
              <a:srgbClr val="000000"/>
            </a:solidFill>
            <a:latin typeface="Arial Narrow" pitchFamily="34" charset="0"/>
          </a:endParaRPr>
        </a:p>
      </xdr:txBody>
    </xdr:sp>
    <xdr:clientData/>
  </xdr:twoCellAnchor>
  <xdr:twoCellAnchor>
    <xdr:from>
      <xdr:col>5</xdr:col>
      <xdr:colOff>695326</xdr:colOff>
      <xdr:row>17</xdr:row>
      <xdr:rowOff>113256</xdr:rowOff>
    </xdr:from>
    <xdr:to>
      <xdr:col>14</xdr:col>
      <xdr:colOff>106046</xdr:colOff>
      <xdr:row>30</xdr:row>
      <xdr:rowOff>95476</xdr:rowOff>
    </xdr:to>
    <xdr:cxnSp macro="">
      <xdr:nvCxnSpPr>
        <xdr:cNvPr id="98" name="Shape 166">
          <a:extLst>
            <a:ext uri="{FF2B5EF4-FFF2-40B4-BE49-F238E27FC236}">
              <a16:creationId xmlns:a16="http://schemas.microsoft.com/office/drawing/2014/main" id="{00000000-0008-0000-0500-000062000000}"/>
            </a:ext>
          </a:extLst>
        </xdr:cNvPr>
        <xdr:cNvCxnSpPr/>
      </xdr:nvCxnSpPr>
      <xdr:spPr>
        <a:xfrm rot="16200000" flipH="1">
          <a:off x="5286376" y="3980406"/>
          <a:ext cx="3512820" cy="5303520"/>
        </a:xfrm>
        <a:prstGeom prst="bentConnector2">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50800</xdr:colOff>
      <xdr:row>17</xdr:row>
      <xdr:rowOff>50799</xdr:rowOff>
    </xdr:from>
    <xdr:to>
      <xdr:col>18</xdr:col>
      <xdr:colOff>50801</xdr:colOff>
      <xdr:row>28</xdr:row>
      <xdr:rowOff>33019</xdr:rowOff>
    </xdr:to>
    <xdr:cxnSp macro="">
      <xdr:nvCxnSpPr>
        <xdr:cNvPr id="99" name="Shape 166">
          <a:extLst>
            <a:ext uri="{FF2B5EF4-FFF2-40B4-BE49-F238E27FC236}">
              <a16:creationId xmlns:a16="http://schemas.microsoft.com/office/drawing/2014/main" id="{00000000-0008-0000-0500-000063000000}"/>
            </a:ext>
          </a:extLst>
        </xdr:cNvPr>
        <xdr:cNvCxnSpPr/>
      </xdr:nvCxnSpPr>
      <xdr:spPr>
        <a:xfrm rot="5400000">
          <a:off x="10819131" y="6343648"/>
          <a:ext cx="3075940" cy="1"/>
        </a:xfrm>
        <a:prstGeom prst="bentConnector3">
          <a:avLst>
            <a:gd name="adj1" fmla="val 50000"/>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431800</xdr:colOff>
      <xdr:row>8</xdr:row>
      <xdr:rowOff>0</xdr:rowOff>
    </xdr:from>
    <xdr:to>
      <xdr:col>13</xdr:col>
      <xdr:colOff>203200</xdr:colOff>
      <xdr:row>19</xdr:row>
      <xdr:rowOff>368300</xdr:rowOff>
    </xdr:to>
    <xdr:sp macro="" textlink="">
      <xdr:nvSpPr>
        <xdr:cNvPr id="102" name="Multiply 101">
          <a:extLst>
            <a:ext uri="{FF2B5EF4-FFF2-40B4-BE49-F238E27FC236}">
              <a16:creationId xmlns:a16="http://schemas.microsoft.com/office/drawing/2014/main" id="{00000000-0008-0000-0500-000066000000}"/>
            </a:ext>
          </a:extLst>
        </xdr:cNvPr>
        <xdr:cNvSpPr/>
      </xdr:nvSpPr>
      <xdr:spPr>
        <a:xfrm>
          <a:off x="4876800" y="2603500"/>
          <a:ext cx="4254500" cy="3098800"/>
        </a:xfrm>
        <a:prstGeom prst="mathMultiply">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215900</xdr:colOff>
      <xdr:row>13</xdr:row>
      <xdr:rowOff>51934</xdr:rowOff>
    </xdr:from>
    <xdr:to>
      <xdr:col>4</xdr:col>
      <xdr:colOff>19651</xdr:colOff>
      <xdr:row>15</xdr:row>
      <xdr:rowOff>165100</xdr:rowOff>
    </xdr:to>
    <xdr:sp macro="" textlink="">
      <xdr:nvSpPr>
        <xdr:cNvPr id="2" name="AutoShape 1523">
          <a:extLst>
            <a:ext uri="{FF2B5EF4-FFF2-40B4-BE49-F238E27FC236}">
              <a16:creationId xmlns:a16="http://schemas.microsoft.com/office/drawing/2014/main" id="{00000000-0008-0000-0600-000002000000}"/>
            </a:ext>
          </a:extLst>
        </xdr:cNvPr>
        <xdr:cNvSpPr>
          <a:spLocks noChangeArrowheads="1"/>
        </xdr:cNvSpPr>
      </xdr:nvSpPr>
      <xdr:spPr bwMode="auto">
        <a:xfrm>
          <a:off x="825500" y="3892414"/>
          <a:ext cx="2089751" cy="570366"/>
        </a:xfrm>
        <a:prstGeom prst="homePlate">
          <a:avLst>
            <a:gd name="adj" fmla="val 72917"/>
          </a:avLst>
        </a:prstGeom>
        <a:solidFill>
          <a:schemeClr val="accent2">
            <a:lumMod val="60000"/>
            <a:lumOff val="4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sz="1200" b="1" i="0" strike="noStrike">
              <a:solidFill>
                <a:srgbClr val="000000"/>
              </a:solidFill>
              <a:latin typeface="Arial"/>
              <a:cs typeface="Arial"/>
            </a:rPr>
            <a:t>Industrial wastewater</a:t>
          </a:r>
        </a:p>
      </xdr:txBody>
    </xdr:sp>
    <xdr:clientData/>
  </xdr:twoCellAnchor>
  <xdr:twoCellAnchor>
    <xdr:from>
      <xdr:col>14</xdr:col>
      <xdr:colOff>108396</xdr:colOff>
      <xdr:row>28</xdr:row>
      <xdr:rowOff>76653</xdr:rowOff>
    </xdr:from>
    <xdr:to>
      <xdr:col>18</xdr:col>
      <xdr:colOff>533399</xdr:colOff>
      <xdr:row>30</xdr:row>
      <xdr:rowOff>139700</xdr:rowOff>
    </xdr:to>
    <xdr:sp macro="" textlink="">
      <xdr:nvSpPr>
        <xdr:cNvPr id="3" name="AutoShape 1525">
          <a:extLst>
            <a:ext uri="{FF2B5EF4-FFF2-40B4-BE49-F238E27FC236}">
              <a16:creationId xmlns:a16="http://schemas.microsoft.com/office/drawing/2014/main" id="{00000000-0008-0000-0600-000003000000}"/>
            </a:ext>
          </a:extLst>
        </xdr:cNvPr>
        <xdr:cNvSpPr>
          <a:spLocks noChangeArrowheads="1"/>
        </xdr:cNvSpPr>
      </xdr:nvSpPr>
      <xdr:spPr bwMode="auto">
        <a:xfrm>
          <a:off x="9694356" y="7925253"/>
          <a:ext cx="3145343" cy="520247"/>
        </a:xfrm>
        <a:prstGeom prst="homePlate">
          <a:avLst>
            <a:gd name="adj" fmla="val 72917"/>
          </a:avLst>
        </a:prstGeom>
        <a:solidFill>
          <a:srgbClr val="FF6600"/>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sz="1400" b="1" i="0" strike="noStrike">
              <a:solidFill>
                <a:srgbClr val="000000"/>
              </a:solidFill>
              <a:latin typeface="Arial"/>
              <a:cs typeface="Arial"/>
            </a:rPr>
            <a:t>Waste</a:t>
          </a:r>
          <a:r>
            <a:rPr lang="en-US" sz="1400" b="1" i="0" strike="noStrike" baseline="0">
              <a:solidFill>
                <a:srgbClr val="000000"/>
              </a:solidFill>
              <a:latin typeface="Arial"/>
              <a:cs typeface="Arial"/>
            </a:rPr>
            <a:t> stream 1 t</a:t>
          </a:r>
          <a:r>
            <a:rPr lang="en-US" sz="1400" b="1" i="0" strike="noStrike">
              <a:solidFill>
                <a:srgbClr val="000000"/>
              </a:solidFill>
              <a:latin typeface="Arial"/>
              <a:cs typeface="Arial"/>
            </a:rPr>
            <a:t>o waste </a:t>
          </a:r>
          <a:r>
            <a:rPr lang="en-US" sz="1400" b="1" i="0" strike="noStrike" baseline="0">
              <a:solidFill>
                <a:srgbClr val="000000"/>
              </a:solidFill>
              <a:latin typeface="Arial"/>
              <a:cs typeface="Arial"/>
            </a:rPr>
            <a:t>tank</a:t>
          </a:r>
          <a:endParaRPr lang="en-US" sz="1400" b="1" i="0" strike="noStrike">
            <a:solidFill>
              <a:srgbClr val="000000"/>
            </a:solidFill>
            <a:latin typeface="Arial"/>
            <a:cs typeface="Arial"/>
          </a:endParaRPr>
        </a:p>
      </xdr:txBody>
    </xdr:sp>
    <xdr:clientData/>
  </xdr:twoCellAnchor>
  <xdr:twoCellAnchor>
    <xdr:from>
      <xdr:col>9</xdr:col>
      <xdr:colOff>517526</xdr:colOff>
      <xdr:row>17</xdr:row>
      <xdr:rowOff>42136</xdr:rowOff>
    </xdr:from>
    <xdr:to>
      <xdr:col>14</xdr:col>
      <xdr:colOff>121286</xdr:colOff>
      <xdr:row>29</xdr:row>
      <xdr:rowOff>70076</xdr:rowOff>
    </xdr:to>
    <xdr:cxnSp macro="">
      <xdr:nvCxnSpPr>
        <xdr:cNvPr id="4" name="Shape 166">
          <a:extLst>
            <a:ext uri="{FF2B5EF4-FFF2-40B4-BE49-F238E27FC236}">
              <a16:creationId xmlns:a16="http://schemas.microsoft.com/office/drawing/2014/main" id="{00000000-0008-0000-0600-000004000000}"/>
            </a:ext>
          </a:extLst>
        </xdr:cNvPr>
        <xdr:cNvCxnSpPr/>
      </xdr:nvCxnSpPr>
      <xdr:spPr>
        <a:xfrm rot="16200000" flipH="1">
          <a:off x="6649086" y="5089116"/>
          <a:ext cx="3350260" cy="2766060"/>
        </a:xfrm>
        <a:prstGeom prst="bentConnector2">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78932</xdr:colOff>
      <xdr:row>8</xdr:row>
      <xdr:rowOff>149695</xdr:rowOff>
    </xdr:from>
    <xdr:to>
      <xdr:col>26</xdr:col>
      <xdr:colOff>339442</xdr:colOff>
      <xdr:row>19</xdr:row>
      <xdr:rowOff>101902</xdr:rowOff>
    </xdr:to>
    <xdr:grpSp>
      <xdr:nvGrpSpPr>
        <xdr:cNvPr id="5" name="Group 1045">
          <a:extLst>
            <a:ext uri="{FF2B5EF4-FFF2-40B4-BE49-F238E27FC236}">
              <a16:creationId xmlns:a16="http://schemas.microsoft.com/office/drawing/2014/main" id="{00000000-0008-0000-0600-000005000000}"/>
            </a:ext>
          </a:extLst>
        </xdr:cNvPr>
        <xdr:cNvGrpSpPr>
          <a:grpSpLocks/>
        </xdr:cNvGrpSpPr>
      </xdr:nvGrpSpPr>
      <xdr:grpSpPr bwMode="auto">
        <a:xfrm rot="5400000">
          <a:off x="15078476" y="3478972"/>
          <a:ext cx="2809707" cy="1485153"/>
          <a:chOff x="2321" y="821"/>
          <a:chExt cx="306" cy="150"/>
        </a:xfrm>
      </xdr:grpSpPr>
      <xdr:sp macro="" textlink="">
        <xdr:nvSpPr>
          <xdr:cNvPr id="6" name="Rectangle 1047">
            <a:extLst>
              <a:ext uri="{FF2B5EF4-FFF2-40B4-BE49-F238E27FC236}">
                <a16:creationId xmlns:a16="http://schemas.microsoft.com/office/drawing/2014/main" id="{00000000-0008-0000-0600-000006000000}"/>
              </a:ext>
            </a:extLst>
          </xdr:cNvPr>
          <xdr:cNvSpPr>
            <a:spLocks noChangeAspect="1" noChangeArrowheads="1"/>
          </xdr:cNvSpPr>
        </xdr:nvSpPr>
        <xdr:spPr bwMode="auto">
          <a:xfrm rot="16200000">
            <a:off x="2280" y="883"/>
            <a:ext cx="126" cy="27"/>
          </a:xfrm>
          <a:prstGeom prst="rect">
            <a:avLst/>
          </a:prstGeom>
          <a:gradFill rotWithShape="0">
            <a:gsLst>
              <a:gs pos="0">
                <a:srgbClr val="00FF00"/>
              </a:gs>
              <a:gs pos="50000">
                <a:srgbClr val="007600"/>
              </a:gs>
              <a:gs pos="100000">
                <a:srgbClr val="00FF00"/>
              </a:gs>
            </a:gsLst>
            <a:lin ang="5400000" scaled="1"/>
          </a:gradFill>
          <a:ln w="9525">
            <a:solidFill>
              <a:srgbClr val="000000"/>
            </a:solidFill>
            <a:miter lim="800000"/>
            <a:headEnd/>
            <a:tailEnd/>
          </a:ln>
        </xdr:spPr>
      </xdr:sp>
      <xdr:sp macro="" textlink="">
        <xdr:nvSpPr>
          <xdr:cNvPr id="7" name="Rectangle 1048">
            <a:extLst>
              <a:ext uri="{FF2B5EF4-FFF2-40B4-BE49-F238E27FC236}">
                <a16:creationId xmlns:a16="http://schemas.microsoft.com/office/drawing/2014/main" id="{00000000-0008-0000-0600-000007000000}"/>
              </a:ext>
            </a:extLst>
          </xdr:cNvPr>
          <xdr:cNvSpPr>
            <a:spLocks noChangeAspect="1" noChangeArrowheads="1"/>
          </xdr:cNvSpPr>
        </xdr:nvSpPr>
        <xdr:spPr bwMode="auto">
          <a:xfrm rot="16200000">
            <a:off x="2339" y="938"/>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8" name="Rectangle 1049">
            <a:extLst>
              <a:ext uri="{FF2B5EF4-FFF2-40B4-BE49-F238E27FC236}">
                <a16:creationId xmlns:a16="http://schemas.microsoft.com/office/drawing/2014/main" id="{00000000-0008-0000-0600-000008000000}"/>
              </a:ext>
            </a:extLst>
          </xdr:cNvPr>
          <xdr:cNvSpPr>
            <a:spLocks noChangeAspect="1" noChangeArrowheads="1"/>
          </xdr:cNvSpPr>
        </xdr:nvSpPr>
        <xdr:spPr bwMode="auto">
          <a:xfrm rot="16200000">
            <a:off x="2338" y="819"/>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9" name="Rectangle 1050">
            <a:extLst>
              <a:ext uri="{FF2B5EF4-FFF2-40B4-BE49-F238E27FC236}">
                <a16:creationId xmlns:a16="http://schemas.microsoft.com/office/drawing/2014/main" id="{00000000-0008-0000-0600-000009000000}"/>
              </a:ext>
            </a:extLst>
          </xdr:cNvPr>
          <xdr:cNvSpPr>
            <a:spLocks noChangeAspect="1" noChangeArrowheads="1"/>
          </xdr:cNvSpPr>
        </xdr:nvSpPr>
        <xdr:spPr bwMode="auto">
          <a:xfrm rot="16200000">
            <a:off x="2326" y="884"/>
            <a:ext cx="126" cy="26"/>
          </a:xfrm>
          <a:prstGeom prst="rect">
            <a:avLst/>
          </a:prstGeom>
          <a:gradFill rotWithShape="0">
            <a:gsLst>
              <a:gs pos="0">
                <a:srgbClr val="00FF00"/>
              </a:gs>
              <a:gs pos="50000">
                <a:srgbClr val="007600"/>
              </a:gs>
              <a:gs pos="100000">
                <a:srgbClr val="00FF00"/>
              </a:gs>
            </a:gsLst>
            <a:lin ang="5400000" scaled="1"/>
          </a:gradFill>
          <a:ln w="9525">
            <a:solidFill>
              <a:srgbClr val="000000"/>
            </a:solidFill>
            <a:miter lim="800000"/>
            <a:headEnd/>
            <a:tailEnd/>
          </a:ln>
        </xdr:spPr>
      </xdr:sp>
      <xdr:sp macro="" textlink="">
        <xdr:nvSpPr>
          <xdr:cNvPr id="10" name="Rectangle 1051">
            <a:extLst>
              <a:ext uri="{FF2B5EF4-FFF2-40B4-BE49-F238E27FC236}">
                <a16:creationId xmlns:a16="http://schemas.microsoft.com/office/drawing/2014/main" id="{00000000-0008-0000-0600-00000A000000}"/>
              </a:ext>
            </a:extLst>
          </xdr:cNvPr>
          <xdr:cNvSpPr>
            <a:spLocks noChangeAspect="1" noChangeArrowheads="1"/>
          </xdr:cNvSpPr>
        </xdr:nvSpPr>
        <xdr:spPr bwMode="auto">
          <a:xfrm rot="16200000">
            <a:off x="2386" y="938"/>
            <a:ext cx="8" cy="35"/>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1" name="Rectangle 1052">
            <a:extLst>
              <a:ext uri="{FF2B5EF4-FFF2-40B4-BE49-F238E27FC236}">
                <a16:creationId xmlns:a16="http://schemas.microsoft.com/office/drawing/2014/main" id="{00000000-0008-0000-0600-00000B000000}"/>
              </a:ext>
            </a:extLst>
          </xdr:cNvPr>
          <xdr:cNvSpPr>
            <a:spLocks noChangeAspect="1" noChangeArrowheads="1"/>
          </xdr:cNvSpPr>
        </xdr:nvSpPr>
        <xdr:spPr bwMode="auto">
          <a:xfrm rot="16200000">
            <a:off x="2385" y="819"/>
            <a:ext cx="8" cy="35"/>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2" name="Rectangle 1053">
            <a:extLst>
              <a:ext uri="{FF2B5EF4-FFF2-40B4-BE49-F238E27FC236}">
                <a16:creationId xmlns:a16="http://schemas.microsoft.com/office/drawing/2014/main" id="{00000000-0008-0000-0600-00000C000000}"/>
              </a:ext>
            </a:extLst>
          </xdr:cNvPr>
          <xdr:cNvSpPr>
            <a:spLocks noChangeAspect="1" noChangeArrowheads="1"/>
          </xdr:cNvSpPr>
        </xdr:nvSpPr>
        <xdr:spPr bwMode="auto">
          <a:xfrm rot="16200000">
            <a:off x="2371" y="883"/>
            <a:ext cx="126" cy="27"/>
          </a:xfrm>
          <a:prstGeom prst="rect">
            <a:avLst/>
          </a:prstGeom>
          <a:gradFill rotWithShape="0">
            <a:gsLst>
              <a:gs pos="0">
                <a:srgbClr val="00FF00"/>
              </a:gs>
              <a:gs pos="50000">
                <a:srgbClr val="007600"/>
              </a:gs>
              <a:gs pos="100000">
                <a:srgbClr val="00FF00"/>
              </a:gs>
            </a:gsLst>
            <a:lin ang="5400000" scaled="1"/>
          </a:gradFill>
          <a:ln w="9525">
            <a:solidFill>
              <a:srgbClr val="000000"/>
            </a:solidFill>
            <a:miter lim="800000"/>
            <a:headEnd/>
            <a:tailEnd/>
          </a:ln>
        </xdr:spPr>
      </xdr:sp>
      <xdr:sp macro="" textlink="">
        <xdr:nvSpPr>
          <xdr:cNvPr id="13" name="Rectangle 1054">
            <a:extLst>
              <a:ext uri="{FF2B5EF4-FFF2-40B4-BE49-F238E27FC236}">
                <a16:creationId xmlns:a16="http://schemas.microsoft.com/office/drawing/2014/main" id="{00000000-0008-0000-0600-00000D000000}"/>
              </a:ext>
            </a:extLst>
          </xdr:cNvPr>
          <xdr:cNvSpPr>
            <a:spLocks noChangeAspect="1" noChangeArrowheads="1"/>
          </xdr:cNvSpPr>
        </xdr:nvSpPr>
        <xdr:spPr bwMode="auto">
          <a:xfrm rot="16200000">
            <a:off x="2430" y="938"/>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4" name="Rectangle 1055">
            <a:extLst>
              <a:ext uri="{FF2B5EF4-FFF2-40B4-BE49-F238E27FC236}">
                <a16:creationId xmlns:a16="http://schemas.microsoft.com/office/drawing/2014/main" id="{00000000-0008-0000-0600-00000E000000}"/>
              </a:ext>
            </a:extLst>
          </xdr:cNvPr>
          <xdr:cNvSpPr>
            <a:spLocks noChangeAspect="1" noChangeArrowheads="1"/>
          </xdr:cNvSpPr>
        </xdr:nvSpPr>
        <xdr:spPr bwMode="auto">
          <a:xfrm rot="16200000">
            <a:off x="2429" y="819"/>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5" name="Rectangle 1056">
            <a:extLst>
              <a:ext uri="{FF2B5EF4-FFF2-40B4-BE49-F238E27FC236}">
                <a16:creationId xmlns:a16="http://schemas.microsoft.com/office/drawing/2014/main" id="{00000000-0008-0000-0600-00000F000000}"/>
              </a:ext>
            </a:extLst>
          </xdr:cNvPr>
          <xdr:cNvSpPr>
            <a:spLocks noChangeAspect="1" noChangeArrowheads="1"/>
          </xdr:cNvSpPr>
        </xdr:nvSpPr>
        <xdr:spPr bwMode="auto">
          <a:xfrm rot="16200000">
            <a:off x="2416" y="883"/>
            <a:ext cx="126" cy="27"/>
          </a:xfrm>
          <a:prstGeom prst="rect">
            <a:avLst/>
          </a:prstGeom>
          <a:gradFill rotWithShape="0">
            <a:gsLst>
              <a:gs pos="0">
                <a:srgbClr val="00FF00"/>
              </a:gs>
              <a:gs pos="50000">
                <a:srgbClr val="007600"/>
              </a:gs>
              <a:gs pos="100000">
                <a:srgbClr val="00FF00"/>
              </a:gs>
            </a:gsLst>
            <a:lin ang="5400000" scaled="1"/>
          </a:gradFill>
          <a:ln w="9525">
            <a:solidFill>
              <a:srgbClr val="000000"/>
            </a:solidFill>
            <a:miter lim="800000"/>
            <a:headEnd/>
            <a:tailEnd/>
          </a:ln>
        </xdr:spPr>
      </xdr:sp>
      <xdr:sp macro="" textlink="">
        <xdr:nvSpPr>
          <xdr:cNvPr id="16" name="Rectangle 1057">
            <a:extLst>
              <a:ext uri="{FF2B5EF4-FFF2-40B4-BE49-F238E27FC236}">
                <a16:creationId xmlns:a16="http://schemas.microsoft.com/office/drawing/2014/main" id="{00000000-0008-0000-0600-000010000000}"/>
              </a:ext>
            </a:extLst>
          </xdr:cNvPr>
          <xdr:cNvSpPr>
            <a:spLocks noChangeAspect="1" noChangeArrowheads="1"/>
          </xdr:cNvSpPr>
        </xdr:nvSpPr>
        <xdr:spPr bwMode="auto">
          <a:xfrm rot="16200000">
            <a:off x="2475" y="938"/>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7" name="Rectangle 1058">
            <a:extLst>
              <a:ext uri="{FF2B5EF4-FFF2-40B4-BE49-F238E27FC236}">
                <a16:creationId xmlns:a16="http://schemas.microsoft.com/office/drawing/2014/main" id="{00000000-0008-0000-0600-000011000000}"/>
              </a:ext>
            </a:extLst>
          </xdr:cNvPr>
          <xdr:cNvSpPr>
            <a:spLocks noChangeAspect="1" noChangeArrowheads="1"/>
          </xdr:cNvSpPr>
        </xdr:nvSpPr>
        <xdr:spPr bwMode="auto">
          <a:xfrm rot="16200000">
            <a:off x="2474" y="819"/>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8" name="Rectangle 1059">
            <a:extLst>
              <a:ext uri="{FF2B5EF4-FFF2-40B4-BE49-F238E27FC236}">
                <a16:creationId xmlns:a16="http://schemas.microsoft.com/office/drawing/2014/main" id="{00000000-0008-0000-0600-000012000000}"/>
              </a:ext>
            </a:extLst>
          </xdr:cNvPr>
          <xdr:cNvSpPr>
            <a:spLocks noChangeAspect="1" noChangeArrowheads="1"/>
          </xdr:cNvSpPr>
        </xdr:nvSpPr>
        <xdr:spPr bwMode="auto">
          <a:xfrm rot="16200000">
            <a:off x="2462" y="884"/>
            <a:ext cx="126" cy="26"/>
          </a:xfrm>
          <a:prstGeom prst="rect">
            <a:avLst/>
          </a:prstGeom>
          <a:gradFill rotWithShape="0">
            <a:gsLst>
              <a:gs pos="0">
                <a:srgbClr val="00FF00"/>
              </a:gs>
              <a:gs pos="50000">
                <a:srgbClr val="007600"/>
              </a:gs>
              <a:gs pos="100000">
                <a:srgbClr val="00FF00"/>
              </a:gs>
            </a:gsLst>
            <a:lin ang="5400000" scaled="1"/>
          </a:gradFill>
          <a:ln w="9525">
            <a:solidFill>
              <a:srgbClr val="000000"/>
            </a:solidFill>
            <a:miter lim="800000"/>
            <a:headEnd/>
            <a:tailEnd/>
          </a:ln>
        </xdr:spPr>
      </xdr:sp>
      <xdr:sp macro="" textlink="">
        <xdr:nvSpPr>
          <xdr:cNvPr id="19" name="Rectangle 1060">
            <a:extLst>
              <a:ext uri="{FF2B5EF4-FFF2-40B4-BE49-F238E27FC236}">
                <a16:creationId xmlns:a16="http://schemas.microsoft.com/office/drawing/2014/main" id="{00000000-0008-0000-0600-000013000000}"/>
              </a:ext>
            </a:extLst>
          </xdr:cNvPr>
          <xdr:cNvSpPr>
            <a:spLocks noChangeAspect="1" noChangeArrowheads="1"/>
          </xdr:cNvSpPr>
        </xdr:nvSpPr>
        <xdr:spPr bwMode="auto">
          <a:xfrm rot="16200000">
            <a:off x="2522" y="938"/>
            <a:ext cx="8" cy="35"/>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20" name="Rectangle 1061">
            <a:extLst>
              <a:ext uri="{FF2B5EF4-FFF2-40B4-BE49-F238E27FC236}">
                <a16:creationId xmlns:a16="http://schemas.microsoft.com/office/drawing/2014/main" id="{00000000-0008-0000-0600-000014000000}"/>
              </a:ext>
            </a:extLst>
          </xdr:cNvPr>
          <xdr:cNvSpPr>
            <a:spLocks noChangeAspect="1" noChangeArrowheads="1"/>
          </xdr:cNvSpPr>
        </xdr:nvSpPr>
        <xdr:spPr bwMode="auto">
          <a:xfrm rot="16200000">
            <a:off x="2521" y="819"/>
            <a:ext cx="8" cy="35"/>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21" name="Rectangle 1062">
            <a:extLst>
              <a:ext uri="{FF2B5EF4-FFF2-40B4-BE49-F238E27FC236}">
                <a16:creationId xmlns:a16="http://schemas.microsoft.com/office/drawing/2014/main" id="{00000000-0008-0000-0600-000015000000}"/>
              </a:ext>
            </a:extLst>
          </xdr:cNvPr>
          <xdr:cNvSpPr>
            <a:spLocks noChangeAspect="1" noChangeArrowheads="1"/>
          </xdr:cNvSpPr>
        </xdr:nvSpPr>
        <xdr:spPr bwMode="auto">
          <a:xfrm rot="16200000">
            <a:off x="2507" y="883"/>
            <a:ext cx="126" cy="27"/>
          </a:xfrm>
          <a:prstGeom prst="rect">
            <a:avLst/>
          </a:prstGeom>
          <a:gradFill rotWithShape="0">
            <a:gsLst>
              <a:gs pos="0">
                <a:srgbClr val="00FF00"/>
              </a:gs>
              <a:gs pos="50000">
                <a:srgbClr val="007600"/>
              </a:gs>
              <a:gs pos="100000">
                <a:srgbClr val="00FF00"/>
              </a:gs>
            </a:gsLst>
            <a:lin ang="5400000" scaled="1"/>
          </a:gradFill>
          <a:ln w="9525">
            <a:solidFill>
              <a:srgbClr val="000000"/>
            </a:solidFill>
            <a:miter lim="800000"/>
            <a:headEnd/>
            <a:tailEnd/>
          </a:ln>
        </xdr:spPr>
      </xdr:sp>
      <xdr:sp macro="" textlink="">
        <xdr:nvSpPr>
          <xdr:cNvPr id="22" name="Rectangle 1063">
            <a:extLst>
              <a:ext uri="{FF2B5EF4-FFF2-40B4-BE49-F238E27FC236}">
                <a16:creationId xmlns:a16="http://schemas.microsoft.com/office/drawing/2014/main" id="{00000000-0008-0000-0600-000016000000}"/>
              </a:ext>
            </a:extLst>
          </xdr:cNvPr>
          <xdr:cNvSpPr>
            <a:spLocks noChangeAspect="1" noChangeArrowheads="1"/>
          </xdr:cNvSpPr>
        </xdr:nvSpPr>
        <xdr:spPr bwMode="auto">
          <a:xfrm rot="16200000">
            <a:off x="2566" y="938"/>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23" name="Rectangle 1064">
            <a:extLst>
              <a:ext uri="{FF2B5EF4-FFF2-40B4-BE49-F238E27FC236}">
                <a16:creationId xmlns:a16="http://schemas.microsoft.com/office/drawing/2014/main" id="{00000000-0008-0000-0600-000017000000}"/>
              </a:ext>
            </a:extLst>
          </xdr:cNvPr>
          <xdr:cNvSpPr>
            <a:spLocks noChangeAspect="1" noChangeArrowheads="1"/>
          </xdr:cNvSpPr>
        </xdr:nvSpPr>
        <xdr:spPr bwMode="auto">
          <a:xfrm rot="16200000">
            <a:off x="2565" y="819"/>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24" name="Text Box 1096">
            <a:extLst>
              <a:ext uri="{FF2B5EF4-FFF2-40B4-BE49-F238E27FC236}">
                <a16:creationId xmlns:a16="http://schemas.microsoft.com/office/drawing/2014/main" id="{00000000-0008-0000-0600-000018000000}"/>
              </a:ext>
            </a:extLst>
          </xdr:cNvPr>
          <xdr:cNvSpPr txBox="1">
            <a:spLocks noChangeArrowheads="1"/>
          </xdr:cNvSpPr>
        </xdr:nvSpPr>
        <xdr:spPr bwMode="auto">
          <a:xfrm>
            <a:off x="2590" y="840"/>
            <a:ext cx="37" cy="112"/>
          </a:xfrm>
          <a:prstGeom prst="rect">
            <a:avLst/>
          </a:prstGeom>
          <a:noFill/>
          <a:ln w="9525">
            <a:noFill/>
            <a:miter lim="800000"/>
            <a:headEnd/>
            <a:tailEnd/>
          </a:ln>
        </xdr:spPr>
        <xdr:txBody>
          <a:bodyPr wrap="square" lIns="18288" tIns="18288" rIns="18288" bIns="0" anchor="t" upright="1">
            <a:noAutofit/>
          </a:bodyPr>
          <a:lstStyle/>
          <a:p>
            <a:pPr algn="ctr" rtl="0">
              <a:defRPr sz="1000"/>
            </a:pPr>
            <a:r>
              <a:rPr lang="en-US" sz="1800" b="1" i="0" strike="noStrike">
                <a:solidFill>
                  <a:srgbClr val="000000"/>
                </a:solidFill>
                <a:latin typeface="Arial Narrow" pitchFamily="34" charset="0"/>
              </a:rPr>
              <a:t>UF</a:t>
            </a:r>
          </a:p>
        </xdr:txBody>
      </xdr:sp>
      <xdr:sp macro="" textlink="">
        <xdr:nvSpPr>
          <xdr:cNvPr id="25" name="Rectangle 1097">
            <a:extLst>
              <a:ext uri="{FF2B5EF4-FFF2-40B4-BE49-F238E27FC236}">
                <a16:creationId xmlns:a16="http://schemas.microsoft.com/office/drawing/2014/main" id="{00000000-0008-0000-0600-000019000000}"/>
              </a:ext>
            </a:extLst>
          </xdr:cNvPr>
          <xdr:cNvSpPr>
            <a:spLocks noChangeArrowheads="1"/>
          </xdr:cNvSpPr>
        </xdr:nvSpPr>
        <xdr:spPr bwMode="auto">
          <a:xfrm>
            <a:off x="2321" y="821"/>
            <a:ext cx="268" cy="8"/>
          </a:xfrm>
          <a:prstGeom prst="rect">
            <a:avLst/>
          </a:prstGeom>
          <a:solidFill>
            <a:schemeClr val="bg1">
              <a:lumMod val="50000"/>
            </a:schemeClr>
          </a:solidFill>
          <a:ln w="9525">
            <a:solidFill>
              <a:srgbClr val="000000"/>
            </a:solidFill>
            <a:miter lim="800000"/>
            <a:headEnd/>
            <a:tailEnd/>
          </a:ln>
        </xdr:spPr>
      </xdr:sp>
      <xdr:sp macro="" textlink="">
        <xdr:nvSpPr>
          <xdr:cNvPr id="26" name="Line 1098">
            <a:extLst>
              <a:ext uri="{FF2B5EF4-FFF2-40B4-BE49-F238E27FC236}">
                <a16:creationId xmlns:a16="http://schemas.microsoft.com/office/drawing/2014/main" id="{00000000-0008-0000-0600-00001A000000}"/>
              </a:ext>
            </a:extLst>
          </xdr:cNvPr>
          <xdr:cNvSpPr>
            <a:spLocks noChangeShapeType="1"/>
          </xdr:cNvSpPr>
        </xdr:nvSpPr>
        <xdr:spPr bwMode="auto">
          <a:xfrm flipV="1">
            <a:off x="2342" y="824"/>
            <a:ext cx="0" cy="142"/>
          </a:xfrm>
          <a:prstGeom prst="line">
            <a:avLst/>
          </a:prstGeom>
          <a:noFill/>
          <a:ln w="38100">
            <a:solidFill>
              <a:srgbClr val="0000FF"/>
            </a:solidFill>
            <a:round/>
            <a:headEnd/>
            <a:tailEnd/>
          </a:ln>
        </xdr:spPr>
      </xdr:sp>
      <xdr:sp macro="" textlink="">
        <xdr:nvSpPr>
          <xdr:cNvPr id="27" name="Line 1099">
            <a:extLst>
              <a:ext uri="{FF2B5EF4-FFF2-40B4-BE49-F238E27FC236}">
                <a16:creationId xmlns:a16="http://schemas.microsoft.com/office/drawing/2014/main" id="{00000000-0008-0000-0600-00001B000000}"/>
              </a:ext>
            </a:extLst>
          </xdr:cNvPr>
          <xdr:cNvSpPr>
            <a:spLocks noChangeShapeType="1"/>
          </xdr:cNvSpPr>
        </xdr:nvSpPr>
        <xdr:spPr bwMode="auto">
          <a:xfrm flipV="1">
            <a:off x="2479" y="824"/>
            <a:ext cx="0" cy="142"/>
          </a:xfrm>
          <a:prstGeom prst="line">
            <a:avLst/>
          </a:prstGeom>
          <a:noFill/>
          <a:ln w="38100">
            <a:solidFill>
              <a:srgbClr val="0000FF"/>
            </a:solidFill>
            <a:round/>
            <a:headEnd/>
            <a:tailEnd/>
          </a:ln>
        </xdr:spPr>
      </xdr:sp>
      <xdr:sp macro="" textlink="">
        <xdr:nvSpPr>
          <xdr:cNvPr id="28" name="Line 1100">
            <a:extLst>
              <a:ext uri="{FF2B5EF4-FFF2-40B4-BE49-F238E27FC236}">
                <a16:creationId xmlns:a16="http://schemas.microsoft.com/office/drawing/2014/main" id="{00000000-0008-0000-0600-00001C000000}"/>
              </a:ext>
            </a:extLst>
          </xdr:cNvPr>
          <xdr:cNvSpPr>
            <a:spLocks noChangeShapeType="1"/>
          </xdr:cNvSpPr>
        </xdr:nvSpPr>
        <xdr:spPr bwMode="auto">
          <a:xfrm flipV="1">
            <a:off x="2434" y="824"/>
            <a:ext cx="0" cy="142"/>
          </a:xfrm>
          <a:prstGeom prst="line">
            <a:avLst/>
          </a:prstGeom>
          <a:noFill/>
          <a:ln w="38100">
            <a:solidFill>
              <a:srgbClr val="0000FF"/>
            </a:solidFill>
            <a:round/>
            <a:headEnd/>
            <a:tailEnd/>
          </a:ln>
        </xdr:spPr>
      </xdr:sp>
      <xdr:sp macro="" textlink="">
        <xdr:nvSpPr>
          <xdr:cNvPr id="29" name="Line 1101">
            <a:extLst>
              <a:ext uri="{FF2B5EF4-FFF2-40B4-BE49-F238E27FC236}">
                <a16:creationId xmlns:a16="http://schemas.microsoft.com/office/drawing/2014/main" id="{00000000-0008-0000-0600-00001D000000}"/>
              </a:ext>
            </a:extLst>
          </xdr:cNvPr>
          <xdr:cNvSpPr>
            <a:spLocks noChangeShapeType="1"/>
          </xdr:cNvSpPr>
        </xdr:nvSpPr>
        <xdr:spPr bwMode="auto">
          <a:xfrm flipV="1">
            <a:off x="2388" y="824"/>
            <a:ext cx="0" cy="142"/>
          </a:xfrm>
          <a:prstGeom prst="line">
            <a:avLst/>
          </a:prstGeom>
          <a:noFill/>
          <a:ln w="38100">
            <a:solidFill>
              <a:srgbClr val="0000FF"/>
            </a:solidFill>
            <a:round/>
            <a:headEnd/>
            <a:tailEnd/>
          </a:ln>
        </xdr:spPr>
      </xdr:sp>
      <xdr:sp macro="" textlink="">
        <xdr:nvSpPr>
          <xdr:cNvPr id="30" name="Line 1102">
            <a:extLst>
              <a:ext uri="{FF2B5EF4-FFF2-40B4-BE49-F238E27FC236}">
                <a16:creationId xmlns:a16="http://schemas.microsoft.com/office/drawing/2014/main" id="{00000000-0008-0000-0600-00001E000000}"/>
              </a:ext>
            </a:extLst>
          </xdr:cNvPr>
          <xdr:cNvSpPr>
            <a:spLocks noChangeShapeType="1"/>
          </xdr:cNvSpPr>
        </xdr:nvSpPr>
        <xdr:spPr bwMode="auto">
          <a:xfrm flipV="1">
            <a:off x="2570" y="824"/>
            <a:ext cx="0" cy="142"/>
          </a:xfrm>
          <a:prstGeom prst="line">
            <a:avLst/>
          </a:prstGeom>
          <a:noFill/>
          <a:ln w="38100">
            <a:solidFill>
              <a:srgbClr val="0000FF"/>
            </a:solidFill>
            <a:round/>
            <a:headEnd/>
            <a:tailEnd/>
          </a:ln>
        </xdr:spPr>
      </xdr:sp>
      <xdr:sp macro="" textlink="">
        <xdr:nvSpPr>
          <xdr:cNvPr id="31" name="Line 1103">
            <a:extLst>
              <a:ext uri="{FF2B5EF4-FFF2-40B4-BE49-F238E27FC236}">
                <a16:creationId xmlns:a16="http://schemas.microsoft.com/office/drawing/2014/main" id="{00000000-0008-0000-0600-00001F000000}"/>
              </a:ext>
            </a:extLst>
          </xdr:cNvPr>
          <xdr:cNvSpPr>
            <a:spLocks noChangeShapeType="1"/>
          </xdr:cNvSpPr>
        </xdr:nvSpPr>
        <xdr:spPr bwMode="auto">
          <a:xfrm flipV="1">
            <a:off x="2525" y="824"/>
            <a:ext cx="0" cy="142"/>
          </a:xfrm>
          <a:prstGeom prst="line">
            <a:avLst/>
          </a:prstGeom>
          <a:noFill/>
          <a:ln w="38100">
            <a:solidFill>
              <a:srgbClr val="0000FF"/>
            </a:solidFill>
            <a:round/>
            <a:headEnd/>
            <a:tailEnd/>
          </a:ln>
        </xdr:spPr>
      </xdr:sp>
      <xdr:sp macro="" textlink="">
        <xdr:nvSpPr>
          <xdr:cNvPr id="32" name="Rectangle 1065">
            <a:extLst>
              <a:ext uri="{FF2B5EF4-FFF2-40B4-BE49-F238E27FC236}">
                <a16:creationId xmlns:a16="http://schemas.microsoft.com/office/drawing/2014/main" id="{00000000-0008-0000-0600-000020000000}"/>
              </a:ext>
            </a:extLst>
          </xdr:cNvPr>
          <xdr:cNvSpPr>
            <a:spLocks noChangeArrowheads="1"/>
          </xdr:cNvSpPr>
        </xdr:nvSpPr>
        <xdr:spPr bwMode="auto">
          <a:xfrm>
            <a:off x="2322" y="963"/>
            <a:ext cx="265" cy="8"/>
          </a:xfrm>
          <a:prstGeom prst="rect">
            <a:avLst/>
          </a:prstGeom>
          <a:solidFill>
            <a:schemeClr val="bg1">
              <a:lumMod val="50000"/>
            </a:schemeClr>
          </a:solidFill>
          <a:ln w="9525">
            <a:solidFill>
              <a:srgbClr val="000000"/>
            </a:solidFill>
            <a:miter lim="800000"/>
            <a:headEnd/>
            <a:tailEnd/>
          </a:ln>
        </xdr:spPr>
      </xdr:sp>
    </xdr:grpSp>
    <xdr:clientData/>
  </xdr:twoCellAnchor>
  <xdr:twoCellAnchor>
    <xdr:from>
      <xdr:col>24</xdr:col>
      <xdr:colOff>105691</xdr:colOff>
      <xdr:row>17</xdr:row>
      <xdr:rowOff>276862</xdr:rowOff>
    </xdr:from>
    <xdr:to>
      <xdr:col>30</xdr:col>
      <xdr:colOff>362231</xdr:colOff>
      <xdr:row>34</xdr:row>
      <xdr:rowOff>38102</xdr:rowOff>
    </xdr:to>
    <xdr:cxnSp macro="">
      <xdr:nvCxnSpPr>
        <xdr:cNvPr id="34" name="Shape 166">
          <a:extLst>
            <a:ext uri="{FF2B5EF4-FFF2-40B4-BE49-F238E27FC236}">
              <a16:creationId xmlns:a16="http://schemas.microsoft.com/office/drawing/2014/main" id="{00000000-0008-0000-0600-000022000000}"/>
            </a:ext>
          </a:extLst>
        </xdr:cNvPr>
        <xdr:cNvCxnSpPr/>
      </xdr:nvCxnSpPr>
      <xdr:spPr>
        <a:xfrm rot="16200000" flipH="1">
          <a:off x="16006091" y="5039362"/>
          <a:ext cx="4206240" cy="4206240"/>
        </a:xfrm>
        <a:prstGeom prst="bentConnector2">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177800</xdr:colOff>
      <xdr:row>14</xdr:row>
      <xdr:rowOff>132518</xdr:rowOff>
    </xdr:from>
    <xdr:to>
      <xdr:col>8</xdr:col>
      <xdr:colOff>55880</xdr:colOff>
      <xdr:row>14</xdr:row>
      <xdr:rowOff>139700</xdr:rowOff>
    </xdr:to>
    <xdr:cxnSp macro="">
      <xdr:nvCxnSpPr>
        <xdr:cNvPr id="35" name="Shape 166">
          <a:extLst>
            <a:ext uri="{FF2B5EF4-FFF2-40B4-BE49-F238E27FC236}">
              <a16:creationId xmlns:a16="http://schemas.microsoft.com/office/drawing/2014/main" id="{00000000-0008-0000-0600-000023000000}"/>
            </a:ext>
          </a:extLst>
        </xdr:cNvPr>
        <xdr:cNvCxnSpPr/>
      </xdr:nvCxnSpPr>
      <xdr:spPr>
        <a:xfrm flipV="1">
          <a:off x="4620260" y="4201598"/>
          <a:ext cx="1249680" cy="7182"/>
        </a:xfrm>
        <a:prstGeom prst="bentConnector3">
          <a:avLst>
            <a:gd name="adj1" fmla="val -3956"/>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547693</xdr:colOff>
      <xdr:row>8</xdr:row>
      <xdr:rowOff>177805</xdr:rowOff>
    </xdr:from>
    <xdr:to>
      <xdr:col>31</xdr:col>
      <xdr:colOff>319603</xdr:colOff>
      <xdr:row>19</xdr:row>
      <xdr:rowOff>101606</xdr:rowOff>
    </xdr:to>
    <xdr:grpSp>
      <xdr:nvGrpSpPr>
        <xdr:cNvPr id="36" name="Group 1045">
          <a:extLst>
            <a:ext uri="{FF2B5EF4-FFF2-40B4-BE49-F238E27FC236}">
              <a16:creationId xmlns:a16="http://schemas.microsoft.com/office/drawing/2014/main" id="{00000000-0008-0000-0600-000024000000}"/>
            </a:ext>
          </a:extLst>
        </xdr:cNvPr>
        <xdr:cNvGrpSpPr>
          <a:grpSpLocks/>
        </xdr:cNvGrpSpPr>
      </xdr:nvGrpSpPr>
      <xdr:grpSpPr bwMode="auto">
        <a:xfrm rot="5400000">
          <a:off x="18331122" y="3417412"/>
          <a:ext cx="2781301" cy="1636088"/>
          <a:chOff x="2321" y="821"/>
          <a:chExt cx="306" cy="155"/>
        </a:xfrm>
      </xdr:grpSpPr>
      <xdr:sp macro="" textlink="">
        <xdr:nvSpPr>
          <xdr:cNvPr id="37" name="Rectangle 1047">
            <a:extLst>
              <a:ext uri="{FF2B5EF4-FFF2-40B4-BE49-F238E27FC236}">
                <a16:creationId xmlns:a16="http://schemas.microsoft.com/office/drawing/2014/main" id="{00000000-0008-0000-0600-000025000000}"/>
              </a:ext>
            </a:extLst>
          </xdr:cNvPr>
          <xdr:cNvSpPr>
            <a:spLocks noChangeAspect="1" noChangeArrowheads="1"/>
          </xdr:cNvSpPr>
        </xdr:nvSpPr>
        <xdr:spPr bwMode="auto">
          <a:xfrm rot="16200000">
            <a:off x="2280" y="883"/>
            <a:ext cx="126" cy="27"/>
          </a:xfrm>
          <a:prstGeom prst="rect">
            <a:avLst/>
          </a:prstGeom>
          <a:gradFill rotWithShape="0">
            <a:gsLst>
              <a:gs pos="0">
                <a:schemeClr val="tx2">
                  <a:lumMod val="20000"/>
                  <a:lumOff val="80000"/>
                </a:schemeClr>
              </a:gs>
              <a:gs pos="50000">
                <a:srgbClr val="00B0F0"/>
              </a:gs>
              <a:gs pos="100000">
                <a:schemeClr val="tx2">
                  <a:lumMod val="20000"/>
                  <a:lumOff val="80000"/>
                </a:schemeClr>
              </a:gs>
            </a:gsLst>
            <a:lin ang="5400000" scaled="1"/>
          </a:gradFill>
          <a:ln w="9525">
            <a:solidFill>
              <a:srgbClr val="000000"/>
            </a:solidFill>
            <a:miter lim="800000"/>
            <a:headEnd/>
            <a:tailEnd/>
          </a:ln>
        </xdr:spPr>
      </xdr:sp>
      <xdr:sp macro="" textlink="">
        <xdr:nvSpPr>
          <xdr:cNvPr id="38" name="Rectangle 1048">
            <a:extLst>
              <a:ext uri="{FF2B5EF4-FFF2-40B4-BE49-F238E27FC236}">
                <a16:creationId xmlns:a16="http://schemas.microsoft.com/office/drawing/2014/main" id="{00000000-0008-0000-0600-000026000000}"/>
              </a:ext>
            </a:extLst>
          </xdr:cNvPr>
          <xdr:cNvSpPr>
            <a:spLocks noChangeAspect="1" noChangeArrowheads="1"/>
          </xdr:cNvSpPr>
        </xdr:nvSpPr>
        <xdr:spPr bwMode="auto">
          <a:xfrm rot="16200000">
            <a:off x="2339" y="938"/>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39" name="Rectangle 1049">
            <a:extLst>
              <a:ext uri="{FF2B5EF4-FFF2-40B4-BE49-F238E27FC236}">
                <a16:creationId xmlns:a16="http://schemas.microsoft.com/office/drawing/2014/main" id="{00000000-0008-0000-0600-000027000000}"/>
              </a:ext>
            </a:extLst>
          </xdr:cNvPr>
          <xdr:cNvSpPr>
            <a:spLocks noChangeAspect="1" noChangeArrowheads="1"/>
          </xdr:cNvSpPr>
        </xdr:nvSpPr>
        <xdr:spPr bwMode="auto">
          <a:xfrm rot="16200000">
            <a:off x="2338" y="819"/>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40" name="Rectangle 1050">
            <a:extLst>
              <a:ext uri="{FF2B5EF4-FFF2-40B4-BE49-F238E27FC236}">
                <a16:creationId xmlns:a16="http://schemas.microsoft.com/office/drawing/2014/main" id="{00000000-0008-0000-0600-000028000000}"/>
              </a:ext>
            </a:extLst>
          </xdr:cNvPr>
          <xdr:cNvSpPr>
            <a:spLocks noChangeAspect="1" noChangeArrowheads="1"/>
          </xdr:cNvSpPr>
        </xdr:nvSpPr>
        <xdr:spPr bwMode="auto">
          <a:xfrm rot="16200000">
            <a:off x="2326" y="884"/>
            <a:ext cx="126" cy="26"/>
          </a:xfrm>
          <a:prstGeom prst="rect">
            <a:avLst/>
          </a:prstGeom>
          <a:gradFill rotWithShape="0">
            <a:gsLst>
              <a:gs pos="0">
                <a:schemeClr val="tx2">
                  <a:lumMod val="20000"/>
                  <a:lumOff val="80000"/>
                </a:schemeClr>
              </a:gs>
              <a:gs pos="50000">
                <a:srgbClr val="00B0F0"/>
              </a:gs>
              <a:gs pos="100000">
                <a:schemeClr val="tx2">
                  <a:lumMod val="20000"/>
                  <a:lumOff val="80000"/>
                </a:schemeClr>
              </a:gs>
            </a:gsLst>
            <a:lin ang="5400000" scaled="1"/>
          </a:gradFill>
          <a:ln w="9525">
            <a:solidFill>
              <a:srgbClr val="000000"/>
            </a:solidFill>
            <a:miter lim="800000"/>
            <a:headEnd/>
            <a:tailEnd/>
          </a:ln>
        </xdr:spPr>
      </xdr:sp>
      <xdr:sp macro="" textlink="">
        <xdr:nvSpPr>
          <xdr:cNvPr id="41" name="Rectangle 1051">
            <a:extLst>
              <a:ext uri="{FF2B5EF4-FFF2-40B4-BE49-F238E27FC236}">
                <a16:creationId xmlns:a16="http://schemas.microsoft.com/office/drawing/2014/main" id="{00000000-0008-0000-0600-000029000000}"/>
              </a:ext>
            </a:extLst>
          </xdr:cNvPr>
          <xdr:cNvSpPr>
            <a:spLocks noChangeAspect="1" noChangeArrowheads="1"/>
          </xdr:cNvSpPr>
        </xdr:nvSpPr>
        <xdr:spPr bwMode="auto">
          <a:xfrm rot="16200000">
            <a:off x="2386" y="938"/>
            <a:ext cx="8" cy="35"/>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42" name="Rectangle 1052">
            <a:extLst>
              <a:ext uri="{FF2B5EF4-FFF2-40B4-BE49-F238E27FC236}">
                <a16:creationId xmlns:a16="http://schemas.microsoft.com/office/drawing/2014/main" id="{00000000-0008-0000-0600-00002A000000}"/>
              </a:ext>
            </a:extLst>
          </xdr:cNvPr>
          <xdr:cNvSpPr>
            <a:spLocks noChangeAspect="1" noChangeArrowheads="1"/>
          </xdr:cNvSpPr>
        </xdr:nvSpPr>
        <xdr:spPr bwMode="auto">
          <a:xfrm rot="16200000">
            <a:off x="2385" y="819"/>
            <a:ext cx="8" cy="35"/>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43" name="Rectangle 1053">
            <a:extLst>
              <a:ext uri="{FF2B5EF4-FFF2-40B4-BE49-F238E27FC236}">
                <a16:creationId xmlns:a16="http://schemas.microsoft.com/office/drawing/2014/main" id="{00000000-0008-0000-0600-00002B000000}"/>
              </a:ext>
            </a:extLst>
          </xdr:cNvPr>
          <xdr:cNvSpPr>
            <a:spLocks noChangeAspect="1" noChangeArrowheads="1"/>
          </xdr:cNvSpPr>
        </xdr:nvSpPr>
        <xdr:spPr bwMode="auto">
          <a:xfrm rot="16200000">
            <a:off x="2371" y="883"/>
            <a:ext cx="126" cy="27"/>
          </a:xfrm>
          <a:prstGeom prst="rect">
            <a:avLst/>
          </a:prstGeom>
          <a:gradFill rotWithShape="0">
            <a:gsLst>
              <a:gs pos="0">
                <a:schemeClr val="tx2">
                  <a:lumMod val="20000"/>
                  <a:lumOff val="80000"/>
                </a:schemeClr>
              </a:gs>
              <a:gs pos="50000">
                <a:srgbClr val="00B0F0"/>
              </a:gs>
              <a:gs pos="100000">
                <a:schemeClr val="tx2">
                  <a:lumMod val="20000"/>
                  <a:lumOff val="80000"/>
                </a:schemeClr>
              </a:gs>
            </a:gsLst>
            <a:lin ang="5400000" scaled="1"/>
          </a:gradFill>
          <a:ln w="9525">
            <a:solidFill>
              <a:srgbClr val="000000"/>
            </a:solidFill>
            <a:miter lim="800000"/>
            <a:headEnd/>
            <a:tailEnd/>
          </a:ln>
        </xdr:spPr>
      </xdr:sp>
      <xdr:sp macro="" textlink="">
        <xdr:nvSpPr>
          <xdr:cNvPr id="44" name="Rectangle 1054">
            <a:extLst>
              <a:ext uri="{FF2B5EF4-FFF2-40B4-BE49-F238E27FC236}">
                <a16:creationId xmlns:a16="http://schemas.microsoft.com/office/drawing/2014/main" id="{00000000-0008-0000-0600-00002C000000}"/>
              </a:ext>
            </a:extLst>
          </xdr:cNvPr>
          <xdr:cNvSpPr>
            <a:spLocks noChangeAspect="1" noChangeArrowheads="1"/>
          </xdr:cNvSpPr>
        </xdr:nvSpPr>
        <xdr:spPr bwMode="auto">
          <a:xfrm rot="16200000">
            <a:off x="2430" y="938"/>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45" name="Rectangle 1055">
            <a:extLst>
              <a:ext uri="{FF2B5EF4-FFF2-40B4-BE49-F238E27FC236}">
                <a16:creationId xmlns:a16="http://schemas.microsoft.com/office/drawing/2014/main" id="{00000000-0008-0000-0600-00002D000000}"/>
              </a:ext>
            </a:extLst>
          </xdr:cNvPr>
          <xdr:cNvSpPr>
            <a:spLocks noChangeAspect="1" noChangeArrowheads="1"/>
          </xdr:cNvSpPr>
        </xdr:nvSpPr>
        <xdr:spPr bwMode="auto">
          <a:xfrm rot="16200000">
            <a:off x="2429" y="819"/>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46" name="Rectangle 1056">
            <a:extLst>
              <a:ext uri="{FF2B5EF4-FFF2-40B4-BE49-F238E27FC236}">
                <a16:creationId xmlns:a16="http://schemas.microsoft.com/office/drawing/2014/main" id="{00000000-0008-0000-0600-00002E000000}"/>
              </a:ext>
            </a:extLst>
          </xdr:cNvPr>
          <xdr:cNvSpPr>
            <a:spLocks noChangeAspect="1" noChangeArrowheads="1"/>
          </xdr:cNvSpPr>
        </xdr:nvSpPr>
        <xdr:spPr bwMode="auto">
          <a:xfrm rot="16200000">
            <a:off x="2416" y="883"/>
            <a:ext cx="126" cy="27"/>
          </a:xfrm>
          <a:prstGeom prst="rect">
            <a:avLst/>
          </a:prstGeom>
          <a:gradFill rotWithShape="0">
            <a:gsLst>
              <a:gs pos="0">
                <a:schemeClr val="tx2">
                  <a:lumMod val="20000"/>
                  <a:lumOff val="80000"/>
                </a:schemeClr>
              </a:gs>
              <a:gs pos="50000">
                <a:srgbClr val="00B0F0"/>
              </a:gs>
              <a:gs pos="100000">
                <a:schemeClr val="tx2">
                  <a:lumMod val="20000"/>
                  <a:lumOff val="80000"/>
                </a:schemeClr>
              </a:gs>
            </a:gsLst>
            <a:lin ang="5400000" scaled="1"/>
          </a:gradFill>
          <a:ln w="9525">
            <a:solidFill>
              <a:srgbClr val="000000"/>
            </a:solidFill>
            <a:miter lim="800000"/>
            <a:headEnd/>
            <a:tailEnd/>
          </a:ln>
        </xdr:spPr>
      </xdr:sp>
      <xdr:sp macro="" textlink="">
        <xdr:nvSpPr>
          <xdr:cNvPr id="47" name="Rectangle 1057">
            <a:extLst>
              <a:ext uri="{FF2B5EF4-FFF2-40B4-BE49-F238E27FC236}">
                <a16:creationId xmlns:a16="http://schemas.microsoft.com/office/drawing/2014/main" id="{00000000-0008-0000-0600-00002F000000}"/>
              </a:ext>
            </a:extLst>
          </xdr:cNvPr>
          <xdr:cNvSpPr>
            <a:spLocks noChangeAspect="1" noChangeArrowheads="1"/>
          </xdr:cNvSpPr>
        </xdr:nvSpPr>
        <xdr:spPr bwMode="auto">
          <a:xfrm rot="16200000">
            <a:off x="2475" y="938"/>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48" name="Rectangle 1058">
            <a:extLst>
              <a:ext uri="{FF2B5EF4-FFF2-40B4-BE49-F238E27FC236}">
                <a16:creationId xmlns:a16="http://schemas.microsoft.com/office/drawing/2014/main" id="{00000000-0008-0000-0600-000030000000}"/>
              </a:ext>
            </a:extLst>
          </xdr:cNvPr>
          <xdr:cNvSpPr>
            <a:spLocks noChangeAspect="1" noChangeArrowheads="1"/>
          </xdr:cNvSpPr>
        </xdr:nvSpPr>
        <xdr:spPr bwMode="auto">
          <a:xfrm rot="16200000">
            <a:off x="2474" y="819"/>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49" name="Rectangle 1059">
            <a:extLst>
              <a:ext uri="{FF2B5EF4-FFF2-40B4-BE49-F238E27FC236}">
                <a16:creationId xmlns:a16="http://schemas.microsoft.com/office/drawing/2014/main" id="{00000000-0008-0000-0600-000031000000}"/>
              </a:ext>
            </a:extLst>
          </xdr:cNvPr>
          <xdr:cNvSpPr>
            <a:spLocks noChangeAspect="1" noChangeArrowheads="1"/>
          </xdr:cNvSpPr>
        </xdr:nvSpPr>
        <xdr:spPr bwMode="auto">
          <a:xfrm rot="16200000">
            <a:off x="2462" y="884"/>
            <a:ext cx="126" cy="26"/>
          </a:xfrm>
          <a:prstGeom prst="rect">
            <a:avLst/>
          </a:prstGeom>
          <a:gradFill rotWithShape="0">
            <a:gsLst>
              <a:gs pos="0">
                <a:schemeClr val="tx2">
                  <a:lumMod val="20000"/>
                  <a:lumOff val="80000"/>
                </a:schemeClr>
              </a:gs>
              <a:gs pos="50000">
                <a:srgbClr val="00B0F0"/>
              </a:gs>
              <a:gs pos="100000">
                <a:schemeClr val="tx2">
                  <a:lumMod val="20000"/>
                  <a:lumOff val="80000"/>
                </a:schemeClr>
              </a:gs>
            </a:gsLst>
            <a:lin ang="5400000" scaled="1"/>
          </a:gradFill>
          <a:ln w="9525">
            <a:solidFill>
              <a:srgbClr val="000000"/>
            </a:solidFill>
            <a:miter lim="800000"/>
            <a:headEnd/>
            <a:tailEnd/>
          </a:ln>
        </xdr:spPr>
      </xdr:sp>
      <xdr:sp macro="" textlink="">
        <xdr:nvSpPr>
          <xdr:cNvPr id="50" name="Rectangle 1060">
            <a:extLst>
              <a:ext uri="{FF2B5EF4-FFF2-40B4-BE49-F238E27FC236}">
                <a16:creationId xmlns:a16="http://schemas.microsoft.com/office/drawing/2014/main" id="{00000000-0008-0000-0600-000032000000}"/>
              </a:ext>
            </a:extLst>
          </xdr:cNvPr>
          <xdr:cNvSpPr>
            <a:spLocks noChangeAspect="1" noChangeArrowheads="1"/>
          </xdr:cNvSpPr>
        </xdr:nvSpPr>
        <xdr:spPr bwMode="auto">
          <a:xfrm rot="16200000">
            <a:off x="2522" y="938"/>
            <a:ext cx="8" cy="35"/>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51" name="Rectangle 1061">
            <a:extLst>
              <a:ext uri="{FF2B5EF4-FFF2-40B4-BE49-F238E27FC236}">
                <a16:creationId xmlns:a16="http://schemas.microsoft.com/office/drawing/2014/main" id="{00000000-0008-0000-0600-000033000000}"/>
              </a:ext>
            </a:extLst>
          </xdr:cNvPr>
          <xdr:cNvSpPr>
            <a:spLocks noChangeAspect="1" noChangeArrowheads="1"/>
          </xdr:cNvSpPr>
        </xdr:nvSpPr>
        <xdr:spPr bwMode="auto">
          <a:xfrm rot="16200000">
            <a:off x="2521" y="819"/>
            <a:ext cx="8" cy="35"/>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52" name="Rectangle 1062">
            <a:extLst>
              <a:ext uri="{FF2B5EF4-FFF2-40B4-BE49-F238E27FC236}">
                <a16:creationId xmlns:a16="http://schemas.microsoft.com/office/drawing/2014/main" id="{00000000-0008-0000-0600-000034000000}"/>
              </a:ext>
            </a:extLst>
          </xdr:cNvPr>
          <xdr:cNvSpPr>
            <a:spLocks noChangeAspect="1" noChangeArrowheads="1"/>
          </xdr:cNvSpPr>
        </xdr:nvSpPr>
        <xdr:spPr bwMode="auto">
          <a:xfrm rot="16200000">
            <a:off x="2507" y="883"/>
            <a:ext cx="126" cy="27"/>
          </a:xfrm>
          <a:prstGeom prst="rect">
            <a:avLst/>
          </a:prstGeom>
          <a:gradFill rotWithShape="0">
            <a:gsLst>
              <a:gs pos="0">
                <a:schemeClr val="tx2">
                  <a:lumMod val="20000"/>
                  <a:lumOff val="80000"/>
                </a:schemeClr>
              </a:gs>
              <a:gs pos="50000">
                <a:srgbClr val="00B0F0"/>
              </a:gs>
              <a:gs pos="100000">
                <a:schemeClr val="tx2">
                  <a:lumMod val="20000"/>
                  <a:lumOff val="80000"/>
                </a:schemeClr>
              </a:gs>
            </a:gsLst>
            <a:lin ang="5400000" scaled="1"/>
          </a:gradFill>
          <a:ln w="9525">
            <a:solidFill>
              <a:srgbClr val="000000"/>
            </a:solidFill>
            <a:miter lim="800000"/>
            <a:headEnd/>
            <a:tailEnd/>
          </a:ln>
        </xdr:spPr>
      </xdr:sp>
      <xdr:sp macro="" textlink="">
        <xdr:nvSpPr>
          <xdr:cNvPr id="53" name="Rectangle 1063">
            <a:extLst>
              <a:ext uri="{FF2B5EF4-FFF2-40B4-BE49-F238E27FC236}">
                <a16:creationId xmlns:a16="http://schemas.microsoft.com/office/drawing/2014/main" id="{00000000-0008-0000-0600-000035000000}"/>
              </a:ext>
            </a:extLst>
          </xdr:cNvPr>
          <xdr:cNvSpPr>
            <a:spLocks noChangeAspect="1" noChangeArrowheads="1"/>
          </xdr:cNvSpPr>
        </xdr:nvSpPr>
        <xdr:spPr bwMode="auto">
          <a:xfrm rot="16200000">
            <a:off x="2566" y="938"/>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54" name="Rectangle 1064">
            <a:extLst>
              <a:ext uri="{FF2B5EF4-FFF2-40B4-BE49-F238E27FC236}">
                <a16:creationId xmlns:a16="http://schemas.microsoft.com/office/drawing/2014/main" id="{00000000-0008-0000-0600-000036000000}"/>
              </a:ext>
            </a:extLst>
          </xdr:cNvPr>
          <xdr:cNvSpPr>
            <a:spLocks noChangeAspect="1" noChangeArrowheads="1"/>
          </xdr:cNvSpPr>
        </xdr:nvSpPr>
        <xdr:spPr bwMode="auto">
          <a:xfrm rot="16200000">
            <a:off x="2565" y="819"/>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55" name="Text Box 1096">
            <a:extLst>
              <a:ext uri="{FF2B5EF4-FFF2-40B4-BE49-F238E27FC236}">
                <a16:creationId xmlns:a16="http://schemas.microsoft.com/office/drawing/2014/main" id="{00000000-0008-0000-0600-000037000000}"/>
              </a:ext>
            </a:extLst>
          </xdr:cNvPr>
          <xdr:cNvSpPr txBox="1">
            <a:spLocks noChangeArrowheads="1"/>
          </xdr:cNvSpPr>
        </xdr:nvSpPr>
        <xdr:spPr bwMode="auto">
          <a:xfrm>
            <a:off x="2590" y="851"/>
            <a:ext cx="37" cy="125"/>
          </a:xfrm>
          <a:prstGeom prst="rect">
            <a:avLst/>
          </a:prstGeom>
          <a:noFill/>
          <a:ln w="9525">
            <a:noFill/>
            <a:miter lim="800000"/>
            <a:headEnd/>
            <a:tailEnd/>
          </a:ln>
        </xdr:spPr>
        <xdr:txBody>
          <a:bodyPr wrap="square" lIns="18288" tIns="18288" rIns="18288" bIns="0" anchor="t" upright="1">
            <a:noAutofit/>
          </a:bodyPr>
          <a:lstStyle/>
          <a:p>
            <a:pPr algn="ctr" rtl="0">
              <a:defRPr sz="1000"/>
            </a:pPr>
            <a:r>
              <a:rPr lang="en-US" sz="1800" b="1" i="0" strike="noStrike">
                <a:solidFill>
                  <a:srgbClr val="000000"/>
                </a:solidFill>
                <a:latin typeface="Arial Narrow" pitchFamily="34" charset="0"/>
              </a:rPr>
              <a:t>RO 1</a:t>
            </a:r>
          </a:p>
        </xdr:txBody>
      </xdr:sp>
      <xdr:sp macro="" textlink="">
        <xdr:nvSpPr>
          <xdr:cNvPr id="56" name="Rectangle 1097">
            <a:extLst>
              <a:ext uri="{FF2B5EF4-FFF2-40B4-BE49-F238E27FC236}">
                <a16:creationId xmlns:a16="http://schemas.microsoft.com/office/drawing/2014/main" id="{00000000-0008-0000-0600-000038000000}"/>
              </a:ext>
            </a:extLst>
          </xdr:cNvPr>
          <xdr:cNvSpPr>
            <a:spLocks noChangeArrowheads="1"/>
          </xdr:cNvSpPr>
        </xdr:nvSpPr>
        <xdr:spPr bwMode="auto">
          <a:xfrm>
            <a:off x="2321" y="821"/>
            <a:ext cx="268" cy="8"/>
          </a:xfrm>
          <a:prstGeom prst="rect">
            <a:avLst/>
          </a:prstGeom>
          <a:solidFill>
            <a:schemeClr val="bg1">
              <a:lumMod val="50000"/>
            </a:schemeClr>
          </a:solidFill>
          <a:ln w="9525">
            <a:solidFill>
              <a:srgbClr val="000000"/>
            </a:solidFill>
            <a:miter lim="800000"/>
            <a:headEnd/>
            <a:tailEnd/>
          </a:ln>
        </xdr:spPr>
      </xdr:sp>
      <xdr:sp macro="" textlink="">
        <xdr:nvSpPr>
          <xdr:cNvPr id="57" name="Line 1098">
            <a:extLst>
              <a:ext uri="{FF2B5EF4-FFF2-40B4-BE49-F238E27FC236}">
                <a16:creationId xmlns:a16="http://schemas.microsoft.com/office/drawing/2014/main" id="{00000000-0008-0000-0600-000039000000}"/>
              </a:ext>
            </a:extLst>
          </xdr:cNvPr>
          <xdr:cNvSpPr>
            <a:spLocks noChangeShapeType="1"/>
          </xdr:cNvSpPr>
        </xdr:nvSpPr>
        <xdr:spPr bwMode="auto">
          <a:xfrm flipV="1">
            <a:off x="2342" y="824"/>
            <a:ext cx="0" cy="142"/>
          </a:xfrm>
          <a:prstGeom prst="line">
            <a:avLst/>
          </a:prstGeom>
          <a:noFill/>
          <a:ln w="38100">
            <a:solidFill>
              <a:srgbClr val="0000FF"/>
            </a:solidFill>
            <a:round/>
            <a:headEnd/>
            <a:tailEnd/>
          </a:ln>
        </xdr:spPr>
      </xdr:sp>
      <xdr:sp macro="" textlink="">
        <xdr:nvSpPr>
          <xdr:cNvPr id="58" name="Line 1099">
            <a:extLst>
              <a:ext uri="{FF2B5EF4-FFF2-40B4-BE49-F238E27FC236}">
                <a16:creationId xmlns:a16="http://schemas.microsoft.com/office/drawing/2014/main" id="{00000000-0008-0000-0600-00003A000000}"/>
              </a:ext>
            </a:extLst>
          </xdr:cNvPr>
          <xdr:cNvSpPr>
            <a:spLocks noChangeShapeType="1"/>
          </xdr:cNvSpPr>
        </xdr:nvSpPr>
        <xdr:spPr bwMode="auto">
          <a:xfrm flipV="1">
            <a:off x="2479" y="824"/>
            <a:ext cx="0" cy="142"/>
          </a:xfrm>
          <a:prstGeom prst="line">
            <a:avLst/>
          </a:prstGeom>
          <a:noFill/>
          <a:ln w="38100">
            <a:solidFill>
              <a:srgbClr val="0000FF"/>
            </a:solidFill>
            <a:round/>
            <a:headEnd/>
            <a:tailEnd/>
          </a:ln>
        </xdr:spPr>
      </xdr:sp>
      <xdr:sp macro="" textlink="">
        <xdr:nvSpPr>
          <xdr:cNvPr id="59" name="Line 1100">
            <a:extLst>
              <a:ext uri="{FF2B5EF4-FFF2-40B4-BE49-F238E27FC236}">
                <a16:creationId xmlns:a16="http://schemas.microsoft.com/office/drawing/2014/main" id="{00000000-0008-0000-0600-00003B000000}"/>
              </a:ext>
            </a:extLst>
          </xdr:cNvPr>
          <xdr:cNvSpPr>
            <a:spLocks noChangeShapeType="1"/>
          </xdr:cNvSpPr>
        </xdr:nvSpPr>
        <xdr:spPr bwMode="auto">
          <a:xfrm flipV="1">
            <a:off x="2434" y="824"/>
            <a:ext cx="0" cy="142"/>
          </a:xfrm>
          <a:prstGeom prst="line">
            <a:avLst/>
          </a:prstGeom>
          <a:noFill/>
          <a:ln w="38100">
            <a:solidFill>
              <a:srgbClr val="0000FF"/>
            </a:solidFill>
            <a:round/>
            <a:headEnd/>
            <a:tailEnd/>
          </a:ln>
        </xdr:spPr>
      </xdr:sp>
      <xdr:sp macro="" textlink="">
        <xdr:nvSpPr>
          <xdr:cNvPr id="60" name="Line 1101">
            <a:extLst>
              <a:ext uri="{FF2B5EF4-FFF2-40B4-BE49-F238E27FC236}">
                <a16:creationId xmlns:a16="http://schemas.microsoft.com/office/drawing/2014/main" id="{00000000-0008-0000-0600-00003C000000}"/>
              </a:ext>
            </a:extLst>
          </xdr:cNvPr>
          <xdr:cNvSpPr>
            <a:spLocks noChangeShapeType="1"/>
          </xdr:cNvSpPr>
        </xdr:nvSpPr>
        <xdr:spPr bwMode="auto">
          <a:xfrm flipV="1">
            <a:off x="2388" y="824"/>
            <a:ext cx="0" cy="142"/>
          </a:xfrm>
          <a:prstGeom prst="line">
            <a:avLst/>
          </a:prstGeom>
          <a:noFill/>
          <a:ln w="38100">
            <a:solidFill>
              <a:srgbClr val="0000FF"/>
            </a:solidFill>
            <a:round/>
            <a:headEnd/>
            <a:tailEnd/>
          </a:ln>
        </xdr:spPr>
      </xdr:sp>
      <xdr:sp macro="" textlink="">
        <xdr:nvSpPr>
          <xdr:cNvPr id="61" name="Line 1102">
            <a:extLst>
              <a:ext uri="{FF2B5EF4-FFF2-40B4-BE49-F238E27FC236}">
                <a16:creationId xmlns:a16="http://schemas.microsoft.com/office/drawing/2014/main" id="{00000000-0008-0000-0600-00003D000000}"/>
              </a:ext>
            </a:extLst>
          </xdr:cNvPr>
          <xdr:cNvSpPr>
            <a:spLocks noChangeShapeType="1"/>
          </xdr:cNvSpPr>
        </xdr:nvSpPr>
        <xdr:spPr bwMode="auto">
          <a:xfrm flipV="1">
            <a:off x="2570" y="824"/>
            <a:ext cx="0" cy="142"/>
          </a:xfrm>
          <a:prstGeom prst="line">
            <a:avLst/>
          </a:prstGeom>
          <a:noFill/>
          <a:ln w="38100">
            <a:solidFill>
              <a:srgbClr val="0000FF"/>
            </a:solidFill>
            <a:round/>
            <a:headEnd/>
            <a:tailEnd/>
          </a:ln>
        </xdr:spPr>
      </xdr:sp>
      <xdr:sp macro="" textlink="">
        <xdr:nvSpPr>
          <xdr:cNvPr id="62" name="Line 1103">
            <a:extLst>
              <a:ext uri="{FF2B5EF4-FFF2-40B4-BE49-F238E27FC236}">
                <a16:creationId xmlns:a16="http://schemas.microsoft.com/office/drawing/2014/main" id="{00000000-0008-0000-0600-00003E000000}"/>
              </a:ext>
            </a:extLst>
          </xdr:cNvPr>
          <xdr:cNvSpPr>
            <a:spLocks noChangeShapeType="1"/>
          </xdr:cNvSpPr>
        </xdr:nvSpPr>
        <xdr:spPr bwMode="auto">
          <a:xfrm flipV="1">
            <a:off x="2525" y="824"/>
            <a:ext cx="0" cy="142"/>
          </a:xfrm>
          <a:prstGeom prst="line">
            <a:avLst/>
          </a:prstGeom>
          <a:noFill/>
          <a:ln w="38100">
            <a:solidFill>
              <a:srgbClr val="0000FF"/>
            </a:solidFill>
            <a:round/>
            <a:headEnd/>
            <a:tailEnd/>
          </a:ln>
        </xdr:spPr>
      </xdr:sp>
      <xdr:sp macro="" textlink="">
        <xdr:nvSpPr>
          <xdr:cNvPr id="63" name="Rectangle 1065">
            <a:extLst>
              <a:ext uri="{FF2B5EF4-FFF2-40B4-BE49-F238E27FC236}">
                <a16:creationId xmlns:a16="http://schemas.microsoft.com/office/drawing/2014/main" id="{00000000-0008-0000-0600-00003F000000}"/>
              </a:ext>
            </a:extLst>
          </xdr:cNvPr>
          <xdr:cNvSpPr>
            <a:spLocks noChangeArrowheads="1"/>
          </xdr:cNvSpPr>
        </xdr:nvSpPr>
        <xdr:spPr bwMode="auto">
          <a:xfrm>
            <a:off x="2322" y="963"/>
            <a:ext cx="265" cy="8"/>
          </a:xfrm>
          <a:prstGeom prst="rect">
            <a:avLst/>
          </a:prstGeom>
          <a:solidFill>
            <a:schemeClr val="bg1">
              <a:lumMod val="50000"/>
            </a:schemeClr>
          </a:solidFill>
          <a:ln w="9525">
            <a:solidFill>
              <a:srgbClr val="000000"/>
            </a:solidFill>
            <a:miter lim="800000"/>
            <a:headEnd/>
            <a:tailEnd/>
          </a:ln>
        </xdr:spPr>
      </xdr:sp>
    </xdr:grpSp>
    <xdr:clientData/>
  </xdr:twoCellAnchor>
  <xdr:twoCellAnchor>
    <xdr:from>
      <xdr:col>38</xdr:col>
      <xdr:colOff>86184</xdr:colOff>
      <xdr:row>31</xdr:row>
      <xdr:rowOff>139700</xdr:rowOff>
    </xdr:from>
    <xdr:to>
      <xdr:col>41</xdr:col>
      <xdr:colOff>152400</xdr:colOff>
      <xdr:row>34</xdr:row>
      <xdr:rowOff>203200</xdr:rowOff>
    </xdr:to>
    <xdr:sp macro="" textlink="">
      <xdr:nvSpPr>
        <xdr:cNvPr id="64" name="AutoShape 1525">
          <a:extLst>
            <a:ext uri="{FF2B5EF4-FFF2-40B4-BE49-F238E27FC236}">
              <a16:creationId xmlns:a16="http://schemas.microsoft.com/office/drawing/2014/main" id="{00000000-0008-0000-0600-000040000000}"/>
            </a:ext>
          </a:extLst>
        </xdr:cNvPr>
        <xdr:cNvSpPr>
          <a:spLocks noChangeArrowheads="1"/>
        </xdr:cNvSpPr>
      </xdr:nvSpPr>
      <xdr:spPr bwMode="auto">
        <a:xfrm>
          <a:off x="24592104" y="8674100"/>
          <a:ext cx="2512236" cy="749300"/>
        </a:xfrm>
        <a:prstGeom prst="homePlate">
          <a:avLst>
            <a:gd name="adj" fmla="val 72917"/>
          </a:avLst>
        </a:prstGeom>
        <a:solidFill>
          <a:srgbClr val="FF6600"/>
        </a:solidFill>
        <a:ln w="9525">
          <a:solidFill>
            <a:srgbClr val="000000"/>
          </a:solidFill>
          <a:miter lim="800000"/>
          <a:headEnd/>
          <a:tailEnd/>
        </a:ln>
      </xdr:spPr>
      <xdr:txBody>
        <a:bodyPr vertOverflow="clip" wrap="square" lIns="27432" tIns="18288" rIns="27432" bIns="18288" anchor="ctr" upright="1"/>
        <a:lstStyle/>
        <a:p>
          <a:pPr algn="ctr" rtl="0"/>
          <a:r>
            <a:rPr lang="en-US" sz="1400" b="1" i="0">
              <a:effectLst/>
              <a:latin typeface="+mn-lt"/>
              <a:ea typeface="+mn-ea"/>
              <a:cs typeface="+mn-cs"/>
            </a:rPr>
            <a:t>Waste  stream 2 to Neutralisation</a:t>
          </a:r>
          <a:r>
            <a:rPr lang="en-US" sz="1400" b="1" i="0" baseline="0">
              <a:effectLst/>
              <a:latin typeface="+mn-lt"/>
              <a:ea typeface="+mn-ea"/>
              <a:cs typeface="+mn-cs"/>
            </a:rPr>
            <a:t> tank</a:t>
          </a:r>
          <a:endParaRPr lang="nl-NL" sz="1400">
            <a:effectLst/>
          </a:endParaRPr>
        </a:p>
      </xdr:txBody>
    </xdr:sp>
    <xdr:clientData/>
  </xdr:twoCellAnchor>
  <xdr:twoCellAnchor>
    <xdr:from>
      <xdr:col>30</xdr:col>
      <xdr:colOff>323968</xdr:colOff>
      <xdr:row>18</xdr:row>
      <xdr:rowOff>40896</xdr:rowOff>
    </xdr:from>
    <xdr:to>
      <xdr:col>38</xdr:col>
      <xdr:colOff>82668</xdr:colOff>
      <xdr:row>34</xdr:row>
      <xdr:rowOff>44960</xdr:rowOff>
    </xdr:to>
    <xdr:cxnSp macro="">
      <xdr:nvCxnSpPr>
        <xdr:cNvPr id="65" name="Shape 166">
          <a:extLst>
            <a:ext uri="{FF2B5EF4-FFF2-40B4-BE49-F238E27FC236}">
              <a16:creationId xmlns:a16="http://schemas.microsoft.com/office/drawing/2014/main" id="{00000000-0008-0000-0600-000041000000}"/>
            </a:ext>
          </a:extLst>
        </xdr:cNvPr>
        <xdr:cNvCxnSpPr/>
      </xdr:nvCxnSpPr>
      <xdr:spPr>
        <a:xfrm>
          <a:off x="20174068" y="5082796"/>
          <a:ext cx="4635500" cy="4169664"/>
        </a:xfrm>
        <a:prstGeom prst="bentConnector3">
          <a:avLst>
            <a:gd name="adj1" fmla="val 502"/>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355600</xdr:colOff>
      <xdr:row>14</xdr:row>
      <xdr:rowOff>12701</xdr:rowOff>
    </xdr:from>
    <xdr:to>
      <xdr:col>39</xdr:col>
      <xdr:colOff>195580</xdr:colOff>
      <xdr:row>14</xdr:row>
      <xdr:rowOff>25400</xdr:rowOff>
    </xdr:to>
    <xdr:cxnSp macro="">
      <xdr:nvCxnSpPr>
        <xdr:cNvPr id="66" name="Shape 166">
          <a:extLst>
            <a:ext uri="{FF2B5EF4-FFF2-40B4-BE49-F238E27FC236}">
              <a16:creationId xmlns:a16="http://schemas.microsoft.com/office/drawing/2014/main" id="{00000000-0008-0000-0600-000042000000}"/>
            </a:ext>
          </a:extLst>
        </xdr:cNvPr>
        <xdr:cNvCxnSpPr/>
      </xdr:nvCxnSpPr>
      <xdr:spPr>
        <a:xfrm>
          <a:off x="20650200" y="4089401"/>
          <a:ext cx="4754880" cy="12699"/>
        </a:xfrm>
        <a:prstGeom prst="bentConnector3">
          <a:avLst>
            <a:gd name="adj1" fmla="val 0"/>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406399</xdr:colOff>
      <xdr:row>11</xdr:row>
      <xdr:rowOff>15871</xdr:rowOff>
    </xdr:from>
    <xdr:to>
      <xdr:col>41</xdr:col>
      <xdr:colOff>419099</xdr:colOff>
      <xdr:row>18</xdr:row>
      <xdr:rowOff>76199</xdr:rowOff>
    </xdr:to>
    <xdr:grpSp>
      <xdr:nvGrpSpPr>
        <xdr:cNvPr id="69" name="Group 68">
          <a:extLst>
            <a:ext uri="{FF2B5EF4-FFF2-40B4-BE49-F238E27FC236}">
              <a16:creationId xmlns:a16="http://schemas.microsoft.com/office/drawing/2014/main" id="{00000000-0008-0000-0600-000045000000}"/>
            </a:ext>
          </a:extLst>
        </xdr:cNvPr>
        <xdr:cNvGrpSpPr/>
      </xdr:nvGrpSpPr>
      <xdr:grpSpPr>
        <a:xfrm>
          <a:off x="24804006" y="3485692"/>
          <a:ext cx="2407557" cy="1815650"/>
          <a:chOff x="41950052" y="11901425"/>
          <a:chExt cx="3447877" cy="2384163"/>
        </a:xfrm>
      </xdr:grpSpPr>
      <xdr:sp macro="" textlink="">
        <xdr:nvSpPr>
          <xdr:cNvPr id="70" name="Can 69">
            <a:extLst>
              <a:ext uri="{FF2B5EF4-FFF2-40B4-BE49-F238E27FC236}">
                <a16:creationId xmlns:a16="http://schemas.microsoft.com/office/drawing/2014/main" id="{00000000-0008-0000-0600-000046000000}"/>
              </a:ext>
            </a:extLst>
          </xdr:cNvPr>
          <xdr:cNvSpPr/>
        </xdr:nvSpPr>
        <xdr:spPr>
          <a:xfrm>
            <a:off x="42664796" y="11901425"/>
            <a:ext cx="1798672" cy="1848923"/>
          </a:xfrm>
          <a:prstGeom prst="can">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AU" sz="1800"/>
          </a:p>
        </xdr:txBody>
      </xdr:sp>
      <xdr:sp macro="" textlink="">
        <xdr:nvSpPr>
          <xdr:cNvPr id="71" name="TextBox 124">
            <a:extLst>
              <a:ext uri="{FF2B5EF4-FFF2-40B4-BE49-F238E27FC236}">
                <a16:creationId xmlns:a16="http://schemas.microsoft.com/office/drawing/2014/main" id="{00000000-0008-0000-0600-000047000000}"/>
              </a:ext>
            </a:extLst>
          </xdr:cNvPr>
          <xdr:cNvSpPr txBox="1"/>
        </xdr:nvSpPr>
        <xdr:spPr>
          <a:xfrm>
            <a:off x="41950052" y="13812643"/>
            <a:ext cx="3447877" cy="472945"/>
          </a:xfrm>
          <a:prstGeom prst="rect">
            <a:avLst/>
          </a:prstGeom>
          <a:no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1800" b="1">
                <a:latin typeface="Arial Narrow" pitchFamily="34" charset="0"/>
              </a:rPr>
              <a:t>Product water Tank</a:t>
            </a:r>
            <a:endParaRPr lang="en-AU" sz="1800" b="1">
              <a:latin typeface="Arial Narrow" pitchFamily="34" charset="0"/>
            </a:endParaRPr>
          </a:p>
        </xdr:txBody>
      </xdr:sp>
    </xdr:grpSp>
    <xdr:clientData/>
  </xdr:twoCellAnchor>
  <xdr:twoCellAnchor>
    <xdr:from>
      <xdr:col>4</xdr:col>
      <xdr:colOff>31750</xdr:colOff>
      <xdr:row>14</xdr:row>
      <xdr:rowOff>111125</xdr:rowOff>
    </xdr:from>
    <xdr:to>
      <xdr:col>4</xdr:col>
      <xdr:colOff>671830</xdr:colOff>
      <xdr:row>14</xdr:row>
      <xdr:rowOff>114300</xdr:rowOff>
    </xdr:to>
    <xdr:cxnSp macro="">
      <xdr:nvCxnSpPr>
        <xdr:cNvPr id="72" name="Shape 166">
          <a:extLst>
            <a:ext uri="{FF2B5EF4-FFF2-40B4-BE49-F238E27FC236}">
              <a16:creationId xmlns:a16="http://schemas.microsoft.com/office/drawing/2014/main" id="{00000000-0008-0000-0600-000048000000}"/>
            </a:ext>
          </a:extLst>
        </xdr:cNvPr>
        <xdr:cNvCxnSpPr/>
      </xdr:nvCxnSpPr>
      <xdr:spPr>
        <a:xfrm>
          <a:off x="2927350" y="4180205"/>
          <a:ext cx="640080" cy="3175"/>
        </a:xfrm>
        <a:prstGeom prst="bentConnector3">
          <a:avLst>
            <a:gd name="adj1" fmla="val 50000"/>
          </a:avLst>
        </a:prstGeom>
        <a:ln w="254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406400</xdr:colOff>
      <xdr:row>14</xdr:row>
      <xdr:rowOff>12700</xdr:rowOff>
    </xdr:from>
    <xdr:to>
      <xdr:col>28</xdr:col>
      <xdr:colOff>558800</xdr:colOff>
      <xdr:row>14</xdr:row>
      <xdr:rowOff>25400</xdr:rowOff>
    </xdr:to>
    <xdr:cxnSp macro="">
      <xdr:nvCxnSpPr>
        <xdr:cNvPr id="73" name="Shape 166">
          <a:extLst>
            <a:ext uri="{FF2B5EF4-FFF2-40B4-BE49-F238E27FC236}">
              <a16:creationId xmlns:a16="http://schemas.microsoft.com/office/drawing/2014/main" id="{00000000-0008-0000-0600-000049000000}"/>
            </a:ext>
          </a:extLst>
        </xdr:cNvPr>
        <xdr:cNvCxnSpPr/>
      </xdr:nvCxnSpPr>
      <xdr:spPr>
        <a:xfrm>
          <a:off x="17368520" y="4081780"/>
          <a:ext cx="1676400" cy="12700"/>
        </a:xfrm>
        <a:prstGeom prst="bentConnector3">
          <a:avLst>
            <a:gd name="adj1" fmla="val -859"/>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596903</xdr:colOff>
      <xdr:row>26</xdr:row>
      <xdr:rowOff>104143</xdr:rowOff>
    </xdr:from>
    <xdr:to>
      <xdr:col>35</xdr:col>
      <xdr:colOff>596903</xdr:colOff>
      <xdr:row>34</xdr:row>
      <xdr:rowOff>12703</xdr:rowOff>
    </xdr:to>
    <xdr:cxnSp macro="">
      <xdr:nvCxnSpPr>
        <xdr:cNvPr id="74" name="Shape 166">
          <a:extLst>
            <a:ext uri="{FF2B5EF4-FFF2-40B4-BE49-F238E27FC236}">
              <a16:creationId xmlns:a16="http://schemas.microsoft.com/office/drawing/2014/main" id="{00000000-0008-0000-0600-00004A000000}"/>
            </a:ext>
          </a:extLst>
        </xdr:cNvPr>
        <xdr:cNvCxnSpPr/>
      </xdr:nvCxnSpPr>
      <xdr:spPr>
        <a:xfrm rot="16200000" flipH="1">
          <a:off x="22466303" y="8364223"/>
          <a:ext cx="1737360" cy="0"/>
        </a:xfrm>
        <a:prstGeom prst="bentConnector3">
          <a:avLst>
            <a:gd name="adj1" fmla="val 237"/>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xdr:col>
      <xdr:colOff>660400</xdr:colOff>
      <xdr:row>11</xdr:row>
      <xdr:rowOff>139700</xdr:rowOff>
    </xdr:from>
    <xdr:to>
      <xdr:col>6</xdr:col>
      <xdr:colOff>127000</xdr:colOff>
      <xdr:row>17</xdr:row>
      <xdr:rowOff>139700</xdr:rowOff>
    </xdr:to>
    <xdr:pic>
      <xdr:nvPicPr>
        <xdr:cNvPr id="76" name="Picture 75">
          <a:extLst>
            <a:ext uri="{FF2B5EF4-FFF2-40B4-BE49-F238E27FC236}">
              <a16:creationId xmlns:a16="http://schemas.microsoft.com/office/drawing/2014/main" id="{00000000-0008-0000-0600-00004C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8634" t="36490" r="2078" b="27055"/>
        <a:stretch/>
      </xdr:blipFill>
      <xdr:spPr bwMode="auto">
        <a:xfrm>
          <a:off x="3556000" y="3522980"/>
          <a:ext cx="1013460" cy="1371600"/>
        </a:xfrm>
        <a:prstGeom prst="rect">
          <a:avLst/>
        </a:prstGeom>
        <a:noFill/>
        <a:ln>
          <a:noFill/>
        </a:ln>
        <a:extLst>
          <a:ext uri="{53640926-AAD7-44D8-BBD7-CCE9431645EC}">
            <a14:shadowObscured xmlns:a14="http://schemas.microsoft.com/office/drawing/2010/main"/>
          </a:ext>
        </a:extLst>
      </xdr:spPr>
    </xdr:pic>
    <xdr:clientData/>
  </xdr:twoCellAnchor>
  <xdr:twoCellAnchor>
    <xdr:from>
      <xdr:col>4</xdr:col>
      <xdr:colOff>508000</xdr:colOff>
      <xdr:row>9</xdr:row>
      <xdr:rowOff>139708</xdr:rowOff>
    </xdr:from>
    <xdr:to>
      <xdr:col>7</xdr:col>
      <xdr:colOff>177800</xdr:colOff>
      <xdr:row>11</xdr:row>
      <xdr:rowOff>101609</xdr:rowOff>
    </xdr:to>
    <xdr:sp macro="" textlink="">
      <xdr:nvSpPr>
        <xdr:cNvPr id="77" name="Text Box 1096">
          <a:extLst>
            <a:ext uri="{FF2B5EF4-FFF2-40B4-BE49-F238E27FC236}">
              <a16:creationId xmlns:a16="http://schemas.microsoft.com/office/drawing/2014/main" id="{00000000-0008-0000-0600-00004D000000}"/>
            </a:ext>
          </a:extLst>
        </xdr:cNvPr>
        <xdr:cNvSpPr txBox="1">
          <a:spLocks noChangeArrowheads="1"/>
        </xdr:cNvSpPr>
      </xdr:nvSpPr>
      <xdr:spPr bwMode="auto">
        <a:xfrm rot="5400000">
          <a:off x="4084319" y="2286009"/>
          <a:ext cx="518161" cy="1879600"/>
        </a:xfrm>
        <a:prstGeom prst="rect">
          <a:avLst/>
        </a:prstGeom>
        <a:noFill/>
        <a:ln w="9525">
          <a:noFill/>
          <a:miter lim="800000"/>
          <a:headEnd/>
          <a:tailEnd/>
        </a:ln>
      </xdr:spPr>
      <xdr:txBody>
        <a:bodyPr wrap="square" lIns="18288" tIns="18288" rIns="18288" bIns="0" anchor="t" upright="1">
          <a:noAutofit/>
        </a:bodyPr>
        <a:lstStyle/>
        <a:p>
          <a:pPr algn="ctr" rtl="0">
            <a:defRPr sz="1000"/>
          </a:pPr>
          <a:r>
            <a:rPr lang="en-US" sz="1800" b="1" i="0" strike="noStrike" baseline="0">
              <a:solidFill>
                <a:srgbClr val="000000"/>
              </a:solidFill>
              <a:latin typeface="Arial Narrow" pitchFamily="34" charset="0"/>
            </a:rPr>
            <a:t>Pre-filter</a:t>
          </a:r>
          <a:endParaRPr lang="en-US" sz="1800" b="1" i="0" strike="noStrike">
            <a:solidFill>
              <a:srgbClr val="000000"/>
            </a:solidFill>
            <a:latin typeface="Arial Narrow" pitchFamily="34" charset="0"/>
          </a:endParaRPr>
        </a:p>
      </xdr:txBody>
    </xdr:sp>
    <xdr:clientData/>
  </xdr:twoCellAnchor>
  <xdr:twoCellAnchor editAs="oneCell">
    <xdr:from>
      <xdr:col>8</xdr:col>
      <xdr:colOff>63500</xdr:colOff>
      <xdr:row>11</xdr:row>
      <xdr:rowOff>38100</xdr:rowOff>
    </xdr:from>
    <xdr:to>
      <xdr:col>11</xdr:col>
      <xdr:colOff>442760</xdr:colOff>
      <xdr:row>17</xdr:row>
      <xdr:rowOff>12700</xdr:rowOff>
    </xdr:to>
    <xdr:pic>
      <xdr:nvPicPr>
        <xdr:cNvPr id="78" name="Picture 77" descr="Image result for actiflo&quot;">
          <a:extLst>
            <a:ext uri="{FF2B5EF4-FFF2-40B4-BE49-F238E27FC236}">
              <a16:creationId xmlns:a16="http://schemas.microsoft.com/office/drawing/2014/main" id="{00000000-0008-0000-0600-00004E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5882"/>
        <a:stretch/>
      </xdr:blipFill>
      <xdr:spPr bwMode="auto">
        <a:xfrm>
          <a:off x="5877560" y="3421380"/>
          <a:ext cx="2322360" cy="1346200"/>
        </a:xfrm>
        <a:prstGeom prst="rect">
          <a:avLst/>
        </a:prstGeom>
        <a:noFill/>
        <a:effectLst>
          <a:glow rad="50800">
            <a:schemeClr val="tx1"/>
          </a:glow>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469900</xdr:colOff>
      <xdr:row>9</xdr:row>
      <xdr:rowOff>139700</xdr:rowOff>
    </xdr:from>
    <xdr:to>
      <xdr:col>16</xdr:col>
      <xdr:colOff>50800</xdr:colOff>
      <xdr:row>18</xdr:row>
      <xdr:rowOff>63500</xdr:rowOff>
    </xdr:to>
    <xdr:pic>
      <xdr:nvPicPr>
        <xdr:cNvPr id="79" name="Picture 78" descr="Two-stage Moving Bed Biofilm Reactor">
          <a:extLst>
            <a:ext uri="{FF2B5EF4-FFF2-40B4-BE49-F238E27FC236}">
              <a16:creationId xmlns:a16="http://schemas.microsoft.com/office/drawing/2014/main" id="{00000000-0008-0000-0600-00004F000000}"/>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32687" t="21634" r="53641" b="41707"/>
        <a:stretch/>
      </xdr:blipFill>
      <xdr:spPr bwMode="auto">
        <a:xfrm>
          <a:off x="9392920" y="2966720"/>
          <a:ext cx="1658620" cy="213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12700</xdr:colOff>
      <xdr:row>14</xdr:row>
      <xdr:rowOff>56318</xdr:rowOff>
    </xdr:from>
    <xdr:to>
      <xdr:col>13</xdr:col>
      <xdr:colOff>436880</xdr:colOff>
      <xdr:row>14</xdr:row>
      <xdr:rowOff>63500</xdr:rowOff>
    </xdr:to>
    <xdr:cxnSp macro="">
      <xdr:nvCxnSpPr>
        <xdr:cNvPr id="80" name="Shape 166">
          <a:extLst>
            <a:ext uri="{FF2B5EF4-FFF2-40B4-BE49-F238E27FC236}">
              <a16:creationId xmlns:a16="http://schemas.microsoft.com/office/drawing/2014/main" id="{00000000-0008-0000-0600-000050000000}"/>
            </a:ext>
          </a:extLst>
        </xdr:cNvPr>
        <xdr:cNvCxnSpPr/>
      </xdr:nvCxnSpPr>
      <xdr:spPr>
        <a:xfrm flipV="1">
          <a:off x="8265160" y="4125398"/>
          <a:ext cx="1094740" cy="7182"/>
        </a:xfrm>
        <a:prstGeom prst="bentConnector3">
          <a:avLst>
            <a:gd name="adj1" fmla="val -3956"/>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266700</xdr:colOff>
      <xdr:row>14</xdr:row>
      <xdr:rowOff>0</xdr:rowOff>
    </xdr:from>
    <xdr:to>
      <xdr:col>17</xdr:col>
      <xdr:colOff>571500</xdr:colOff>
      <xdr:row>14</xdr:row>
      <xdr:rowOff>7182</xdr:rowOff>
    </xdr:to>
    <xdr:cxnSp macro="">
      <xdr:nvCxnSpPr>
        <xdr:cNvPr id="81" name="Shape 166">
          <a:extLst>
            <a:ext uri="{FF2B5EF4-FFF2-40B4-BE49-F238E27FC236}">
              <a16:creationId xmlns:a16="http://schemas.microsoft.com/office/drawing/2014/main" id="{00000000-0008-0000-0600-000051000000}"/>
            </a:ext>
          </a:extLst>
        </xdr:cNvPr>
        <xdr:cNvCxnSpPr/>
      </xdr:nvCxnSpPr>
      <xdr:spPr>
        <a:xfrm flipV="1">
          <a:off x="11216640" y="4069080"/>
          <a:ext cx="1051560" cy="7182"/>
        </a:xfrm>
        <a:prstGeom prst="bentConnector3">
          <a:avLst>
            <a:gd name="adj1" fmla="val -3956"/>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18</xdr:col>
      <xdr:colOff>5080</xdr:colOff>
      <xdr:row>10</xdr:row>
      <xdr:rowOff>208280</xdr:rowOff>
    </xdr:from>
    <xdr:to>
      <xdr:col>21</xdr:col>
      <xdr:colOff>557546</xdr:colOff>
      <xdr:row>16</xdr:row>
      <xdr:rowOff>190500</xdr:rowOff>
    </xdr:to>
    <xdr:pic>
      <xdr:nvPicPr>
        <xdr:cNvPr id="82" name="Picture 81" descr="Image result for actiflo&quot;">
          <a:extLst>
            <a:ext uri="{FF2B5EF4-FFF2-40B4-BE49-F238E27FC236}">
              <a16:creationId xmlns:a16="http://schemas.microsoft.com/office/drawing/2014/main" id="{00000000-0008-0000-0600-000052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5882"/>
        <a:stretch/>
      </xdr:blipFill>
      <xdr:spPr bwMode="auto">
        <a:xfrm>
          <a:off x="12311380" y="3302000"/>
          <a:ext cx="2381266" cy="1414780"/>
        </a:xfrm>
        <a:prstGeom prst="rect">
          <a:avLst/>
        </a:prstGeom>
        <a:noFill/>
        <a:effectLst>
          <a:glow rad="50800">
            <a:schemeClr val="tx1"/>
          </a:glow>
        </a:effectLst>
        <a:extLst>
          <a:ext uri="{909E8E84-426E-40DD-AFC4-6F175D3DCCD1}">
            <a14:hiddenFill xmlns:a14="http://schemas.microsoft.com/office/drawing/2010/main">
              <a:solidFill>
                <a:srgbClr val="FFFFFF"/>
              </a:solidFill>
            </a14:hiddenFill>
          </a:ext>
        </a:extLst>
      </xdr:spPr>
    </xdr:pic>
    <xdr:clientData/>
  </xdr:twoCellAnchor>
  <xdr:twoCellAnchor>
    <xdr:from>
      <xdr:col>22</xdr:col>
      <xdr:colOff>43180</xdr:colOff>
      <xdr:row>14</xdr:row>
      <xdr:rowOff>15240</xdr:rowOff>
    </xdr:from>
    <xdr:to>
      <xdr:col>24</xdr:col>
      <xdr:colOff>58420</xdr:colOff>
      <xdr:row>14</xdr:row>
      <xdr:rowOff>22422</xdr:rowOff>
    </xdr:to>
    <xdr:cxnSp macro="">
      <xdr:nvCxnSpPr>
        <xdr:cNvPr id="83" name="Shape 166">
          <a:extLst>
            <a:ext uri="{FF2B5EF4-FFF2-40B4-BE49-F238E27FC236}">
              <a16:creationId xmlns:a16="http://schemas.microsoft.com/office/drawing/2014/main" id="{00000000-0008-0000-0600-000053000000}"/>
            </a:ext>
          </a:extLst>
        </xdr:cNvPr>
        <xdr:cNvCxnSpPr/>
      </xdr:nvCxnSpPr>
      <xdr:spPr>
        <a:xfrm flipV="1">
          <a:off x="14787880" y="4084320"/>
          <a:ext cx="1013460" cy="7182"/>
        </a:xfrm>
        <a:prstGeom prst="bentConnector3">
          <a:avLst>
            <a:gd name="adj1" fmla="val -3956"/>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647700</xdr:colOff>
      <xdr:row>18</xdr:row>
      <xdr:rowOff>38100</xdr:rowOff>
    </xdr:from>
    <xdr:to>
      <xdr:col>33</xdr:col>
      <xdr:colOff>492760</xdr:colOff>
      <xdr:row>24</xdr:row>
      <xdr:rowOff>63500</xdr:rowOff>
    </xdr:to>
    <xdr:cxnSp macro="">
      <xdr:nvCxnSpPr>
        <xdr:cNvPr id="84" name="Shape 166">
          <a:extLst>
            <a:ext uri="{FF2B5EF4-FFF2-40B4-BE49-F238E27FC236}">
              <a16:creationId xmlns:a16="http://schemas.microsoft.com/office/drawing/2014/main" id="{00000000-0008-0000-0600-000054000000}"/>
            </a:ext>
          </a:extLst>
        </xdr:cNvPr>
        <xdr:cNvCxnSpPr/>
      </xdr:nvCxnSpPr>
      <xdr:spPr>
        <a:xfrm>
          <a:off x="20497800" y="5080000"/>
          <a:ext cx="1737360" cy="1828800"/>
        </a:xfrm>
        <a:prstGeom prst="bentConnector3">
          <a:avLst>
            <a:gd name="adj1" fmla="val -859"/>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431800</xdr:colOff>
      <xdr:row>18</xdr:row>
      <xdr:rowOff>139698</xdr:rowOff>
    </xdr:from>
    <xdr:to>
      <xdr:col>14</xdr:col>
      <xdr:colOff>431801</xdr:colOff>
      <xdr:row>28</xdr:row>
      <xdr:rowOff>63504</xdr:rowOff>
    </xdr:to>
    <xdr:cxnSp macro="">
      <xdr:nvCxnSpPr>
        <xdr:cNvPr id="85" name="Shape 166">
          <a:extLst>
            <a:ext uri="{FF2B5EF4-FFF2-40B4-BE49-F238E27FC236}">
              <a16:creationId xmlns:a16="http://schemas.microsoft.com/office/drawing/2014/main" id="{00000000-0008-0000-0600-000055000000}"/>
            </a:ext>
          </a:extLst>
        </xdr:cNvPr>
        <xdr:cNvCxnSpPr/>
      </xdr:nvCxnSpPr>
      <xdr:spPr>
        <a:xfrm rot="5400000">
          <a:off x="8649968" y="6544310"/>
          <a:ext cx="2735586" cy="1"/>
        </a:xfrm>
        <a:prstGeom prst="bentConnector3">
          <a:avLst>
            <a:gd name="adj1" fmla="val 50000"/>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495300</xdr:colOff>
      <xdr:row>8</xdr:row>
      <xdr:rowOff>190510</xdr:rowOff>
    </xdr:from>
    <xdr:to>
      <xdr:col>11</xdr:col>
      <xdr:colOff>165100</xdr:colOff>
      <xdr:row>10</xdr:row>
      <xdr:rowOff>152411</xdr:rowOff>
    </xdr:to>
    <xdr:sp macro="" textlink="">
      <xdr:nvSpPr>
        <xdr:cNvPr id="86" name="Text Box 1096">
          <a:extLst>
            <a:ext uri="{FF2B5EF4-FFF2-40B4-BE49-F238E27FC236}">
              <a16:creationId xmlns:a16="http://schemas.microsoft.com/office/drawing/2014/main" id="{00000000-0008-0000-0600-000056000000}"/>
            </a:ext>
          </a:extLst>
        </xdr:cNvPr>
        <xdr:cNvSpPr txBox="1">
          <a:spLocks noChangeArrowheads="1"/>
        </xdr:cNvSpPr>
      </xdr:nvSpPr>
      <xdr:spPr bwMode="auto">
        <a:xfrm rot="5400000">
          <a:off x="6830059" y="2268231"/>
          <a:ext cx="457201" cy="1498600"/>
        </a:xfrm>
        <a:prstGeom prst="rect">
          <a:avLst/>
        </a:prstGeom>
        <a:noFill/>
        <a:ln w="9525">
          <a:noFill/>
          <a:miter lim="800000"/>
          <a:headEnd/>
          <a:tailEnd/>
        </a:ln>
      </xdr:spPr>
      <xdr:txBody>
        <a:bodyPr wrap="square" lIns="18288" tIns="18288" rIns="18288" bIns="0" anchor="t" upright="1">
          <a:noAutofit/>
        </a:bodyPr>
        <a:lstStyle/>
        <a:p>
          <a:pPr algn="ctr" rtl="0">
            <a:defRPr sz="1000"/>
          </a:pPr>
          <a:r>
            <a:rPr lang="en-US" sz="1800" b="1" i="0" strike="noStrike" baseline="0">
              <a:solidFill>
                <a:srgbClr val="000000"/>
              </a:solidFill>
              <a:latin typeface="Arial Narrow" pitchFamily="34" charset="0"/>
            </a:rPr>
            <a:t>Actiflo 1</a:t>
          </a:r>
          <a:endParaRPr lang="en-US" sz="1800" b="1" i="0" strike="noStrike">
            <a:solidFill>
              <a:srgbClr val="000000"/>
            </a:solidFill>
            <a:latin typeface="Arial Narrow" pitchFamily="34" charset="0"/>
          </a:endParaRPr>
        </a:p>
      </xdr:txBody>
    </xdr:sp>
    <xdr:clientData/>
  </xdr:twoCellAnchor>
  <xdr:twoCellAnchor>
    <xdr:from>
      <xdr:col>13</xdr:col>
      <xdr:colOff>457202</xdr:colOff>
      <xdr:row>7</xdr:row>
      <xdr:rowOff>152411</xdr:rowOff>
    </xdr:from>
    <xdr:to>
      <xdr:col>16</xdr:col>
      <xdr:colOff>127002</xdr:colOff>
      <xdr:row>9</xdr:row>
      <xdr:rowOff>152412</xdr:rowOff>
    </xdr:to>
    <xdr:sp macro="" textlink="">
      <xdr:nvSpPr>
        <xdr:cNvPr id="87" name="Text Box 1096">
          <a:extLst>
            <a:ext uri="{FF2B5EF4-FFF2-40B4-BE49-F238E27FC236}">
              <a16:creationId xmlns:a16="http://schemas.microsoft.com/office/drawing/2014/main" id="{00000000-0008-0000-0600-000057000000}"/>
            </a:ext>
          </a:extLst>
        </xdr:cNvPr>
        <xdr:cNvSpPr txBox="1">
          <a:spLocks noChangeArrowheads="1"/>
        </xdr:cNvSpPr>
      </xdr:nvSpPr>
      <xdr:spPr bwMode="auto">
        <a:xfrm rot="5400000">
          <a:off x="9999981" y="1902472"/>
          <a:ext cx="457201" cy="1696720"/>
        </a:xfrm>
        <a:prstGeom prst="rect">
          <a:avLst/>
        </a:prstGeom>
        <a:noFill/>
        <a:ln w="9525">
          <a:noFill/>
          <a:miter lim="800000"/>
          <a:headEnd/>
          <a:tailEnd/>
        </a:ln>
      </xdr:spPr>
      <xdr:txBody>
        <a:bodyPr wrap="square" lIns="18288" tIns="18288" rIns="18288" bIns="0" anchor="t" upright="1">
          <a:noAutofit/>
        </a:bodyPr>
        <a:lstStyle/>
        <a:p>
          <a:pPr algn="ctr" rtl="0">
            <a:defRPr sz="1000"/>
          </a:pPr>
          <a:r>
            <a:rPr lang="en-US" sz="1800" b="1" i="0" strike="noStrike" baseline="0">
              <a:solidFill>
                <a:srgbClr val="000000"/>
              </a:solidFill>
              <a:latin typeface="Arial Narrow" pitchFamily="34" charset="0"/>
            </a:rPr>
            <a:t>MBBR</a:t>
          </a:r>
          <a:endParaRPr lang="en-US" sz="1800" b="1" i="0" strike="noStrike">
            <a:solidFill>
              <a:srgbClr val="000000"/>
            </a:solidFill>
            <a:latin typeface="Arial Narrow" pitchFamily="34" charset="0"/>
          </a:endParaRPr>
        </a:p>
      </xdr:txBody>
    </xdr:sp>
    <xdr:clientData/>
  </xdr:twoCellAnchor>
  <xdr:twoCellAnchor>
    <xdr:from>
      <xdr:col>18</xdr:col>
      <xdr:colOff>508002</xdr:colOff>
      <xdr:row>9</xdr:row>
      <xdr:rowOff>10</xdr:rowOff>
    </xdr:from>
    <xdr:to>
      <xdr:col>21</xdr:col>
      <xdr:colOff>177802</xdr:colOff>
      <xdr:row>10</xdr:row>
      <xdr:rowOff>190511</xdr:rowOff>
    </xdr:to>
    <xdr:sp macro="" textlink="">
      <xdr:nvSpPr>
        <xdr:cNvPr id="88" name="Text Box 1096">
          <a:extLst>
            <a:ext uri="{FF2B5EF4-FFF2-40B4-BE49-F238E27FC236}">
              <a16:creationId xmlns:a16="http://schemas.microsoft.com/office/drawing/2014/main" id="{00000000-0008-0000-0600-000058000000}"/>
            </a:ext>
          </a:extLst>
        </xdr:cNvPr>
        <xdr:cNvSpPr txBox="1">
          <a:spLocks noChangeArrowheads="1"/>
        </xdr:cNvSpPr>
      </xdr:nvSpPr>
      <xdr:spPr bwMode="auto">
        <a:xfrm rot="5400000">
          <a:off x="13335001" y="2306331"/>
          <a:ext cx="457201" cy="1498600"/>
        </a:xfrm>
        <a:prstGeom prst="rect">
          <a:avLst/>
        </a:prstGeom>
        <a:noFill/>
        <a:ln w="9525">
          <a:noFill/>
          <a:miter lim="800000"/>
          <a:headEnd/>
          <a:tailEnd/>
        </a:ln>
      </xdr:spPr>
      <xdr:txBody>
        <a:bodyPr wrap="square" lIns="18288" tIns="18288" rIns="18288" bIns="0" anchor="t" upright="1">
          <a:noAutofit/>
        </a:bodyPr>
        <a:lstStyle/>
        <a:p>
          <a:pPr algn="ctr" rtl="0">
            <a:defRPr sz="1000"/>
          </a:pPr>
          <a:r>
            <a:rPr lang="en-US" sz="1800" b="1" i="0" strike="noStrike" baseline="0">
              <a:solidFill>
                <a:srgbClr val="000000"/>
              </a:solidFill>
              <a:latin typeface="Arial Narrow" pitchFamily="34" charset="0"/>
            </a:rPr>
            <a:t>Actiflo 2</a:t>
          </a:r>
          <a:endParaRPr lang="en-US" sz="1800" b="1" i="0" strike="noStrike">
            <a:solidFill>
              <a:srgbClr val="000000"/>
            </a:solidFill>
            <a:latin typeface="Arial Narrow" pitchFamily="34" charset="0"/>
          </a:endParaRPr>
        </a:p>
      </xdr:txBody>
    </xdr:sp>
    <xdr:clientData/>
  </xdr:twoCellAnchor>
  <xdr:twoCellAnchor>
    <xdr:from>
      <xdr:col>5</xdr:col>
      <xdr:colOff>708026</xdr:colOff>
      <xdr:row>17</xdr:row>
      <xdr:rowOff>113256</xdr:rowOff>
    </xdr:from>
    <xdr:to>
      <xdr:col>14</xdr:col>
      <xdr:colOff>118746</xdr:colOff>
      <xdr:row>30</xdr:row>
      <xdr:rowOff>95476</xdr:rowOff>
    </xdr:to>
    <xdr:cxnSp macro="">
      <xdr:nvCxnSpPr>
        <xdr:cNvPr id="89" name="Shape 166">
          <a:extLst>
            <a:ext uri="{FF2B5EF4-FFF2-40B4-BE49-F238E27FC236}">
              <a16:creationId xmlns:a16="http://schemas.microsoft.com/office/drawing/2014/main" id="{00000000-0008-0000-0600-000059000000}"/>
            </a:ext>
          </a:extLst>
        </xdr:cNvPr>
        <xdr:cNvCxnSpPr/>
      </xdr:nvCxnSpPr>
      <xdr:spPr>
        <a:xfrm rot="16200000" flipH="1">
          <a:off x="5299076" y="3980406"/>
          <a:ext cx="3512820" cy="5303520"/>
        </a:xfrm>
        <a:prstGeom prst="bentConnector2">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50800</xdr:colOff>
      <xdr:row>17</xdr:row>
      <xdr:rowOff>50799</xdr:rowOff>
    </xdr:from>
    <xdr:to>
      <xdr:col>18</xdr:col>
      <xdr:colOff>50801</xdr:colOff>
      <xdr:row>28</xdr:row>
      <xdr:rowOff>33019</xdr:rowOff>
    </xdr:to>
    <xdr:cxnSp macro="">
      <xdr:nvCxnSpPr>
        <xdr:cNvPr id="90" name="Shape 166">
          <a:extLst>
            <a:ext uri="{FF2B5EF4-FFF2-40B4-BE49-F238E27FC236}">
              <a16:creationId xmlns:a16="http://schemas.microsoft.com/office/drawing/2014/main" id="{00000000-0008-0000-0600-00005A000000}"/>
            </a:ext>
          </a:extLst>
        </xdr:cNvPr>
        <xdr:cNvCxnSpPr/>
      </xdr:nvCxnSpPr>
      <xdr:spPr>
        <a:xfrm rot="5400000">
          <a:off x="10819131" y="6343648"/>
          <a:ext cx="3075940" cy="1"/>
        </a:xfrm>
        <a:prstGeom prst="bentConnector3">
          <a:avLst>
            <a:gd name="adj1" fmla="val 50000"/>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495320</xdr:colOff>
      <xdr:row>18</xdr:row>
      <xdr:rowOff>88902</xdr:rowOff>
    </xdr:from>
    <xdr:to>
      <xdr:col>36</xdr:col>
      <xdr:colOff>265916</xdr:colOff>
      <xdr:row>27</xdr:row>
      <xdr:rowOff>177803</xdr:rowOff>
    </xdr:to>
    <xdr:grpSp>
      <xdr:nvGrpSpPr>
        <xdr:cNvPr id="91" name="Group 1045">
          <a:extLst>
            <a:ext uri="{FF2B5EF4-FFF2-40B4-BE49-F238E27FC236}">
              <a16:creationId xmlns:a16="http://schemas.microsoft.com/office/drawing/2014/main" id="{00000000-0008-0000-0600-00005B000000}"/>
            </a:ext>
          </a:extLst>
        </xdr:cNvPr>
        <xdr:cNvGrpSpPr>
          <a:grpSpLocks/>
        </xdr:cNvGrpSpPr>
      </xdr:nvGrpSpPr>
      <xdr:grpSpPr bwMode="auto">
        <a:xfrm rot="5400000">
          <a:off x="21393221" y="5861001"/>
          <a:ext cx="2715079" cy="1621168"/>
          <a:chOff x="2321" y="811"/>
          <a:chExt cx="306" cy="160"/>
        </a:xfrm>
      </xdr:grpSpPr>
      <xdr:sp macro="" textlink="">
        <xdr:nvSpPr>
          <xdr:cNvPr id="92" name="Rectangle 1047">
            <a:extLst>
              <a:ext uri="{FF2B5EF4-FFF2-40B4-BE49-F238E27FC236}">
                <a16:creationId xmlns:a16="http://schemas.microsoft.com/office/drawing/2014/main" id="{00000000-0008-0000-0600-00005C000000}"/>
              </a:ext>
            </a:extLst>
          </xdr:cNvPr>
          <xdr:cNvSpPr>
            <a:spLocks noChangeAspect="1" noChangeArrowheads="1"/>
          </xdr:cNvSpPr>
        </xdr:nvSpPr>
        <xdr:spPr bwMode="auto">
          <a:xfrm rot="16200000">
            <a:off x="2280" y="883"/>
            <a:ext cx="126" cy="27"/>
          </a:xfrm>
          <a:prstGeom prst="rect">
            <a:avLst/>
          </a:prstGeom>
          <a:gradFill rotWithShape="0">
            <a:gsLst>
              <a:gs pos="0">
                <a:schemeClr val="tx2">
                  <a:lumMod val="20000"/>
                  <a:lumOff val="80000"/>
                </a:schemeClr>
              </a:gs>
              <a:gs pos="50000">
                <a:srgbClr val="00B0F0"/>
              </a:gs>
              <a:gs pos="100000">
                <a:schemeClr val="tx2">
                  <a:lumMod val="20000"/>
                  <a:lumOff val="80000"/>
                </a:schemeClr>
              </a:gs>
            </a:gsLst>
            <a:lin ang="5400000" scaled="1"/>
          </a:gradFill>
          <a:ln w="9525">
            <a:solidFill>
              <a:srgbClr val="000000"/>
            </a:solidFill>
            <a:miter lim="800000"/>
            <a:headEnd/>
            <a:tailEnd/>
          </a:ln>
        </xdr:spPr>
      </xdr:sp>
      <xdr:sp macro="" textlink="">
        <xdr:nvSpPr>
          <xdr:cNvPr id="93" name="Rectangle 1048">
            <a:extLst>
              <a:ext uri="{FF2B5EF4-FFF2-40B4-BE49-F238E27FC236}">
                <a16:creationId xmlns:a16="http://schemas.microsoft.com/office/drawing/2014/main" id="{00000000-0008-0000-0600-00005D000000}"/>
              </a:ext>
            </a:extLst>
          </xdr:cNvPr>
          <xdr:cNvSpPr>
            <a:spLocks noChangeAspect="1" noChangeArrowheads="1"/>
          </xdr:cNvSpPr>
        </xdr:nvSpPr>
        <xdr:spPr bwMode="auto">
          <a:xfrm rot="16200000">
            <a:off x="2339" y="938"/>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94" name="Rectangle 1049">
            <a:extLst>
              <a:ext uri="{FF2B5EF4-FFF2-40B4-BE49-F238E27FC236}">
                <a16:creationId xmlns:a16="http://schemas.microsoft.com/office/drawing/2014/main" id="{00000000-0008-0000-0600-00005E000000}"/>
              </a:ext>
            </a:extLst>
          </xdr:cNvPr>
          <xdr:cNvSpPr>
            <a:spLocks noChangeAspect="1" noChangeArrowheads="1"/>
          </xdr:cNvSpPr>
        </xdr:nvSpPr>
        <xdr:spPr bwMode="auto">
          <a:xfrm rot="16200000">
            <a:off x="2338" y="819"/>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95" name="Rectangle 1050">
            <a:extLst>
              <a:ext uri="{FF2B5EF4-FFF2-40B4-BE49-F238E27FC236}">
                <a16:creationId xmlns:a16="http://schemas.microsoft.com/office/drawing/2014/main" id="{00000000-0008-0000-0600-00005F000000}"/>
              </a:ext>
            </a:extLst>
          </xdr:cNvPr>
          <xdr:cNvSpPr>
            <a:spLocks noChangeAspect="1" noChangeArrowheads="1"/>
          </xdr:cNvSpPr>
        </xdr:nvSpPr>
        <xdr:spPr bwMode="auto">
          <a:xfrm rot="16200000">
            <a:off x="2326" y="884"/>
            <a:ext cx="126" cy="26"/>
          </a:xfrm>
          <a:prstGeom prst="rect">
            <a:avLst/>
          </a:prstGeom>
          <a:gradFill rotWithShape="0">
            <a:gsLst>
              <a:gs pos="0">
                <a:schemeClr val="tx2">
                  <a:lumMod val="20000"/>
                  <a:lumOff val="80000"/>
                </a:schemeClr>
              </a:gs>
              <a:gs pos="50000">
                <a:srgbClr val="00B0F0"/>
              </a:gs>
              <a:gs pos="100000">
                <a:schemeClr val="tx2">
                  <a:lumMod val="20000"/>
                  <a:lumOff val="80000"/>
                </a:schemeClr>
              </a:gs>
            </a:gsLst>
            <a:lin ang="5400000" scaled="1"/>
          </a:gradFill>
          <a:ln w="9525">
            <a:solidFill>
              <a:srgbClr val="000000"/>
            </a:solidFill>
            <a:miter lim="800000"/>
            <a:headEnd/>
            <a:tailEnd/>
          </a:ln>
        </xdr:spPr>
      </xdr:sp>
      <xdr:sp macro="" textlink="">
        <xdr:nvSpPr>
          <xdr:cNvPr id="96" name="Rectangle 1051">
            <a:extLst>
              <a:ext uri="{FF2B5EF4-FFF2-40B4-BE49-F238E27FC236}">
                <a16:creationId xmlns:a16="http://schemas.microsoft.com/office/drawing/2014/main" id="{00000000-0008-0000-0600-000060000000}"/>
              </a:ext>
            </a:extLst>
          </xdr:cNvPr>
          <xdr:cNvSpPr>
            <a:spLocks noChangeAspect="1" noChangeArrowheads="1"/>
          </xdr:cNvSpPr>
        </xdr:nvSpPr>
        <xdr:spPr bwMode="auto">
          <a:xfrm rot="16200000">
            <a:off x="2386" y="938"/>
            <a:ext cx="8" cy="35"/>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97" name="Rectangle 1052">
            <a:extLst>
              <a:ext uri="{FF2B5EF4-FFF2-40B4-BE49-F238E27FC236}">
                <a16:creationId xmlns:a16="http://schemas.microsoft.com/office/drawing/2014/main" id="{00000000-0008-0000-0600-000061000000}"/>
              </a:ext>
            </a:extLst>
          </xdr:cNvPr>
          <xdr:cNvSpPr>
            <a:spLocks noChangeAspect="1" noChangeArrowheads="1"/>
          </xdr:cNvSpPr>
        </xdr:nvSpPr>
        <xdr:spPr bwMode="auto">
          <a:xfrm rot="16200000">
            <a:off x="2385" y="819"/>
            <a:ext cx="8" cy="35"/>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98" name="Rectangle 1053">
            <a:extLst>
              <a:ext uri="{FF2B5EF4-FFF2-40B4-BE49-F238E27FC236}">
                <a16:creationId xmlns:a16="http://schemas.microsoft.com/office/drawing/2014/main" id="{00000000-0008-0000-0600-000062000000}"/>
              </a:ext>
            </a:extLst>
          </xdr:cNvPr>
          <xdr:cNvSpPr>
            <a:spLocks noChangeAspect="1" noChangeArrowheads="1"/>
          </xdr:cNvSpPr>
        </xdr:nvSpPr>
        <xdr:spPr bwMode="auto">
          <a:xfrm rot="16200000">
            <a:off x="2371" y="883"/>
            <a:ext cx="126" cy="27"/>
          </a:xfrm>
          <a:prstGeom prst="rect">
            <a:avLst/>
          </a:prstGeom>
          <a:gradFill rotWithShape="0">
            <a:gsLst>
              <a:gs pos="0">
                <a:schemeClr val="tx2">
                  <a:lumMod val="20000"/>
                  <a:lumOff val="80000"/>
                </a:schemeClr>
              </a:gs>
              <a:gs pos="50000">
                <a:srgbClr val="00B0F0"/>
              </a:gs>
              <a:gs pos="100000">
                <a:schemeClr val="tx2">
                  <a:lumMod val="20000"/>
                  <a:lumOff val="80000"/>
                </a:schemeClr>
              </a:gs>
            </a:gsLst>
            <a:lin ang="5400000" scaled="1"/>
          </a:gradFill>
          <a:ln w="9525">
            <a:solidFill>
              <a:srgbClr val="000000"/>
            </a:solidFill>
            <a:miter lim="800000"/>
            <a:headEnd/>
            <a:tailEnd/>
          </a:ln>
        </xdr:spPr>
      </xdr:sp>
      <xdr:sp macro="" textlink="">
        <xdr:nvSpPr>
          <xdr:cNvPr id="99" name="Rectangle 1054">
            <a:extLst>
              <a:ext uri="{FF2B5EF4-FFF2-40B4-BE49-F238E27FC236}">
                <a16:creationId xmlns:a16="http://schemas.microsoft.com/office/drawing/2014/main" id="{00000000-0008-0000-0600-000063000000}"/>
              </a:ext>
            </a:extLst>
          </xdr:cNvPr>
          <xdr:cNvSpPr>
            <a:spLocks noChangeAspect="1" noChangeArrowheads="1"/>
          </xdr:cNvSpPr>
        </xdr:nvSpPr>
        <xdr:spPr bwMode="auto">
          <a:xfrm rot="16200000">
            <a:off x="2430" y="938"/>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00" name="Rectangle 1055">
            <a:extLst>
              <a:ext uri="{FF2B5EF4-FFF2-40B4-BE49-F238E27FC236}">
                <a16:creationId xmlns:a16="http://schemas.microsoft.com/office/drawing/2014/main" id="{00000000-0008-0000-0600-000064000000}"/>
              </a:ext>
            </a:extLst>
          </xdr:cNvPr>
          <xdr:cNvSpPr>
            <a:spLocks noChangeAspect="1" noChangeArrowheads="1"/>
          </xdr:cNvSpPr>
        </xdr:nvSpPr>
        <xdr:spPr bwMode="auto">
          <a:xfrm rot="16200000">
            <a:off x="2429" y="819"/>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01" name="Rectangle 1056">
            <a:extLst>
              <a:ext uri="{FF2B5EF4-FFF2-40B4-BE49-F238E27FC236}">
                <a16:creationId xmlns:a16="http://schemas.microsoft.com/office/drawing/2014/main" id="{00000000-0008-0000-0600-000065000000}"/>
              </a:ext>
            </a:extLst>
          </xdr:cNvPr>
          <xdr:cNvSpPr>
            <a:spLocks noChangeAspect="1" noChangeArrowheads="1"/>
          </xdr:cNvSpPr>
        </xdr:nvSpPr>
        <xdr:spPr bwMode="auto">
          <a:xfrm rot="16200000">
            <a:off x="2416" y="883"/>
            <a:ext cx="126" cy="27"/>
          </a:xfrm>
          <a:prstGeom prst="rect">
            <a:avLst/>
          </a:prstGeom>
          <a:gradFill rotWithShape="0">
            <a:gsLst>
              <a:gs pos="0">
                <a:schemeClr val="tx2">
                  <a:lumMod val="20000"/>
                  <a:lumOff val="80000"/>
                </a:schemeClr>
              </a:gs>
              <a:gs pos="50000">
                <a:srgbClr val="00B0F0"/>
              </a:gs>
              <a:gs pos="100000">
                <a:schemeClr val="tx2">
                  <a:lumMod val="20000"/>
                  <a:lumOff val="80000"/>
                </a:schemeClr>
              </a:gs>
            </a:gsLst>
            <a:lin ang="5400000" scaled="1"/>
          </a:gradFill>
          <a:ln w="9525">
            <a:solidFill>
              <a:srgbClr val="000000"/>
            </a:solidFill>
            <a:miter lim="800000"/>
            <a:headEnd/>
            <a:tailEnd/>
          </a:ln>
        </xdr:spPr>
      </xdr:sp>
      <xdr:sp macro="" textlink="">
        <xdr:nvSpPr>
          <xdr:cNvPr id="102" name="Rectangle 1057">
            <a:extLst>
              <a:ext uri="{FF2B5EF4-FFF2-40B4-BE49-F238E27FC236}">
                <a16:creationId xmlns:a16="http://schemas.microsoft.com/office/drawing/2014/main" id="{00000000-0008-0000-0600-000066000000}"/>
              </a:ext>
            </a:extLst>
          </xdr:cNvPr>
          <xdr:cNvSpPr>
            <a:spLocks noChangeAspect="1" noChangeArrowheads="1"/>
          </xdr:cNvSpPr>
        </xdr:nvSpPr>
        <xdr:spPr bwMode="auto">
          <a:xfrm rot="16200000">
            <a:off x="2475" y="938"/>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03" name="Rectangle 1058">
            <a:extLst>
              <a:ext uri="{FF2B5EF4-FFF2-40B4-BE49-F238E27FC236}">
                <a16:creationId xmlns:a16="http://schemas.microsoft.com/office/drawing/2014/main" id="{00000000-0008-0000-0600-000067000000}"/>
              </a:ext>
            </a:extLst>
          </xdr:cNvPr>
          <xdr:cNvSpPr>
            <a:spLocks noChangeAspect="1" noChangeArrowheads="1"/>
          </xdr:cNvSpPr>
        </xdr:nvSpPr>
        <xdr:spPr bwMode="auto">
          <a:xfrm rot="16200000">
            <a:off x="2474" y="819"/>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04" name="Rectangle 1059">
            <a:extLst>
              <a:ext uri="{FF2B5EF4-FFF2-40B4-BE49-F238E27FC236}">
                <a16:creationId xmlns:a16="http://schemas.microsoft.com/office/drawing/2014/main" id="{00000000-0008-0000-0600-000068000000}"/>
              </a:ext>
            </a:extLst>
          </xdr:cNvPr>
          <xdr:cNvSpPr>
            <a:spLocks noChangeAspect="1" noChangeArrowheads="1"/>
          </xdr:cNvSpPr>
        </xdr:nvSpPr>
        <xdr:spPr bwMode="auto">
          <a:xfrm rot="16200000">
            <a:off x="2462" y="884"/>
            <a:ext cx="126" cy="26"/>
          </a:xfrm>
          <a:prstGeom prst="rect">
            <a:avLst/>
          </a:prstGeom>
          <a:gradFill rotWithShape="0">
            <a:gsLst>
              <a:gs pos="0">
                <a:schemeClr val="tx2">
                  <a:lumMod val="20000"/>
                  <a:lumOff val="80000"/>
                </a:schemeClr>
              </a:gs>
              <a:gs pos="50000">
                <a:srgbClr val="00B0F0"/>
              </a:gs>
              <a:gs pos="100000">
                <a:schemeClr val="tx2">
                  <a:lumMod val="20000"/>
                  <a:lumOff val="80000"/>
                </a:schemeClr>
              </a:gs>
            </a:gsLst>
            <a:lin ang="5400000" scaled="1"/>
          </a:gradFill>
          <a:ln w="9525">
            <a:solidFill>
              <a:srgbClr val="000000"/>
            </a:solidFill>
            <a:miter lim="800000"/>
            <a:headEnd/>
            <a:tailEnd/>
          </a:ln>
        </xdr:spPr>
      </xdr:sp>
      <xdr:sp macro="" textlink="">
        <xdr:nvSpPr>
          <xdr:cNvPr id="105" name="Rectangle 1060">
            <a:extLst>
              <a:ext uri="{FF2B5EF4-FFF2-40B4-BE49-F238E27FC236}">
                <a16:creationId xmlns:a16="http://schemas.microsoft.com/office/drawing/2014/main" id="{00000000-0008-0000-0600-000069000000}"/>
              </a:ext>
            </a:extLst>
          </xdr:cNvPr>
          <xdr:cNvSpPr>
            <a:spLocks noChangeAspect="1" noChangeArrowheads="1"/>
          </xdr:cNvSpPr>
        </xdr:nvSpPr>
        <xdr:spPr bwMode="auto">
          <a:xfrm rot="16200000">
            <a:off x="2522" y="938"/>
            <a:ext cx="8" cy="35"/>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06" name="Rectangle 1061">
            <a:extLst>
              <a:ext uri="{FF2B5EF4-FFF2-40B4-BE49-F238E27FC236}">
                <a16:creationId xmlns:a16="http://schemas.microsoft.com/office/drawing/2014/main" id="{00000000-0008-0000-0600-00006A000000}"/>
              </a:ext>
            </a:extLst>
          </xdr:cNvPr>
          <xdr:cNvSpPr>
            <a:spLocks noChangeAspect="1" noChangeArrowheads="1"/>
          </xdr:cNvSpPr>
        </xdr:nvSpPr>
        <xdr:spPr bwMode="auto">
          <a:xfrm rot="16200000">
            <a:off x="2521" y="819"/>
            <a:ext cx="8" cy="35"/>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07" name="Rectangle 1062">
            <a:extLst>
              <a:ext uri="{FF2B5EF4-FFF2-40B4-BE49-F238E27FC236}">
                <a16:creationId xmlns:a16="http://schemas.microsoft.com/office/drawing/2014/main" id="{00000000-0008-0000-0600-00006B000000}"/>
              </a:ext>
            </a:extLst>
          </xdr:cNvPr>
          <xdr:cNvSpPr>
            <a:spLocks noChangeAspect="1" noChangeArrowheads="1"/>
          </xdr:cNvSpPr>
        </xdr:nvSpPr>
        <xdr:spPr bwMode="auto">
          <a:xfrm rot="16200000">
            <a:off x="2507" y="883"/>
            <a:ext cx="126" cy="27"/>
          </a:xfrm>
          <a:prstGeom prst="rect">
            <a:avLst/>
          </a:prstGeom>
          <a:gradFill rotWithShape="0">
            <a:gsLst>
              <a:gs pos="0">
                <a:schemeClr val="tx2">
                  <a:lumMod val="20000"/>
                  <a:lumOff val="80000"/>
                </a:schemeClr>
              </a:gs>
              <a:gs pos="50000">
                <a:srgbClr val="00B0F0"/>
              </a:gs>
              <a:gs pos="100000">
                <a:schemeClr val="tx2">
                  <a:lumMod val="20000"/>
                  <a:lumOff val="80000"/>
                </a:schemeClr>
              </a:gs>
            </a:gsLst>
            <a:lin ang="5400000" scaled="1"/>
          </a:gradFill>
          <a:ln w="9525">
            <a:solidFill>
              <a:srgbClr val="000000"/>
            </a:solidFill>
            <a:miter lim="800000"/>
            <a:headEnd/>
            <a:tailEnd/>
          </a:ln>
        </xdr:spPr>
      </xdr:sp>
      <xdr:sp macro="" textlink="">
        <xdr:nvSpPr>
          <xdr:cNvPr id="108" name="Rectangle 1063">
            <a:extLst>
              <a:ext uri="{FF2B5EF4-FFF2-40B4-BE49-F238E27FC236}">
                <a16:creationId xmlns:a16="http://schemas.microsoft.com/office/drawing/2014/main" id="{00000000-0008-0000-0600-00006C000000}"/>
              </a:ext>
            </a:extLst>
          </xdr:cNvPr>
          <xdr:cNvSpPr>
            <a:spLocks noChangeAspect="1" noChangeArrowheads="1"/>
          </xdr:cNvSpPr>
        </xdr:nvSpPr>
        <xdr:spPr bwMode="auto">
          <a:xfrm rot="16200000">
            <a:off x="2566" y="938"/>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09" name="Rectangle 1064">
            <a:extLst>
              <a:ext uri="{FF2B5EF4-FFF2-40B4-BE49-F238E27FC236}">
                <a16:creationId xmlns:a16="http://schemas.microsoft.com/office/drawing/2014/main" id="{00000000-0008-0000-0600-00006D000000}"/>
              </a:ext>
            </a:extLst>
          </xdr:cNvPr>
          <xdr:cNvSpPr>
            <a:spLocks noChangeAspect="1" noChangeArrowheads="1"/>
          </xdr:cNvSpPr>
        </xdr:nvSpPr>
        <xdr:spPr bwMode="auto">
          <a:xfrm rot="16200000">
            <a:off x="2565" y="819"/>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10" name="Text Box 1096">
            <a:extLst>
              <a:ext uri="{FF2B5EF4-FFF2-40B4-BE49-F238E27FC236}">
                <a16:creationId xmlns:a16="http://schemas.microsoft.com/office/drawing/2014/main" id="{00000000-0008-0000-0600-00006E000000}"/>
              </a:ext>
            </a:extLst>
          </xdr:cNvPr>
          <xdr:cNvSpPr txBox="1">
            <a:spLocks noChangeArrowheads="1"/>
          </xdr:cNvSpPr>
        </xdr:nvSpPr>
        <xdr:spPr bwMode="auto">
          <a:xfrm>
            <a:off x="2590" y="839"/>
            <a:ext cx="37" cy="125"/>
          </a:xfrm>
          <a:prstGeom prst="rect">
            <a:avLst/>
          </a:prstGeom>
          <a:noFill/>
          <a:ln w="9525">
            <a:noFill/>
            <a:miter lim="800000"/>
            <a:headEnd/>
            <a:tailEnd/>
          </a:ln>
        </xdr:spPr>
        <xdr:txBody>
          <a:bodyPr wrap="square" lIns="18288" tIns="18288" rIns="18288" bIns="0" anchor="t" upright="1">
            <a:noAutofit/>
          </a:bodyPr>
          <a:lstStyle/>
          <a:p>
            <a:pPr algn="ctr" rtl="0">
              <a:defRPr sz="1000"/>
            </a:pPr>
            <a:r>
              <a:rPr lang="en-US" sz="1800" b="1" i="0" strike="noStrike">
                <a:solidFill>
                  <a:srgbClr val="000000"/>
                </a:solidFill>
                <a:latin typeface="Arial Narrow" pitchFamily="34" charset="0"/>
              </a:rPr>
              <a:t>RO 2</a:t>
            </a:r>
          </a:p>
        </xdr:txBody>
      </xdr:sp>
      <xdr:sp macro="" textlink="">
        <xdr:nvSpPr>
          <xdr:cNvPr id="111" name="Rectangle 1097">
            <a:extLst>
              <a:ext uri="{FF2B5EF4-FFF2-40B4-BE49-F238E27FC236}">
                <a16:creationId xmlns:a16="http://schemas.microsoft.com/office/drawing/2014/main" id="{00000000-0008-0000-0600-00006F000000}"/>
              </a:ext>
            </a:extLst>
          </xdr:cNvPr>
          <xdr:cNvSpPr>
            <a:spLocks noChangeArrowheads="1"/>
          </xdr:cNvSpPr>
        </xdr:nvSpPr>
        <xdr:spPr bwMode="auto">
          <a:xfrm>
            <a:off x="2321" y="821"/>
            <a:ext cx="268" cy="8"/>
          </a:xfrm>
          <a:prstGeom prst="rect">
            <a:avLst/>
          </a:prstGeom>
          <a:solidFill>
            <a:schemeClr val="bg1">
              <a:lumMod val="50000"/>
            </a:schemeClr>
          </a:solidFill>
          <a:ln w="9525">
            <a:solidFill>
              <a:srgbClr val="000000"/>
            </a:solidFill>
            <a:miter lim="800000"/>
            <a:headEnd/>
            <a:tailEnd/>
          </a:ln>
        </xdr:spPr>
      </xdr:sp>
      <xdr:sp macro="" textlink="">
        <xdr:nvSpPr>
          <xdr:cNvPr id="112" name="Line 1098">
            <a:extLst>
              <a:ext uri="{FF2B5EF4-FFF2-40B4-BE49-F238E27FC236}">
                <a16:creationId xmlns:a16="http://schemas.microsoft.com/office/drawing/2014/main" id="{00000000-0008-0000-0600-000070000000}"/>
              </a:ext>
            </a:extLst>
          </xdr:cNvPr>
          <xdr:cNvSpPr>
            <a:spLocks noChangeShapeType="1"/>
          </xdr:cNvSpPr>
        </xdr:nvSpPr>
        <xdr:spPr bwMode="auto">
          <a:xfrm flipV="1">
            <a:off x="2342" y="824"/>
            <a:ext cx="0" cy="142"/>
          </a:xfrm>
          <a:prstGeom prst="line">
            <a:avLst/>
          </a:prstGeom>
          <a:noFill/>
          <a:ln w="38100">
            <a:solidFill>
              <a:srgbClr val="0000FF"/>
            </a:solidFill>
            <a:round/>
            <a:headEnd/>
            <a:tailEnd/>
          </a:ln>
        </xdr:spPr>
      </xdr:sp>
      <xdr:sp macro="" textlink="">
        <xdr:nvSpPr>
          <xdr:cNvPr id="113" name="Line 1099">
            <a:extLst>
              <a:ext uri="{FF2B5EF4-FFF2-40B4-BE49-F238E27FC236}">
                <a16:creationId xmlns:a16="http://schemas.microsoft.com/office/drawing/2014/main" id="{00000000-0008-0000-0600-000071000000}"/>
              </a:ext>
            </a:extLst>
          </xdr:cNvPr>
          <xdr:cNvSpPr>
            <a:spLocks noChangeShapeType="1"/>
          </xdr:cNvSpPr>
        </xdr:nvSpPr>
        <xdr:spPr bwMode="auto">
          <a:xfrm flipV="1">
            <a:off x="2479" y="823"/>
            <a:ext cx="0" cy="142"/>
          </a:xfrm>
          <a:prstGeom prst="line">
            <a:avLst/>
          </a:prstGeom>
          <a:noFill/>
          <a:ln w="38100">
            <a:solidFill>
              <a:srgbClr val="0000FF"/>
            </a:solidFill>
            <a:round/>
            <a:headEnd/>
            <a:tailEnd/>
          </a:ln>
        </xdr:spPr>
      </xdr:sp>
      <xdr:sp macro="" textlink="">
        <xdr:nvSpPr>
          <xdr:cNvPr id="114" name="Line 1100">
            <a:extLst>
              <a:ext uri="{FF2B5EF4-FFF2-40B4-BE49-F238E27FC236}">
                <a16:creationId xmlns:a16="http://schemas.microsoft.com/office/drawing/2014/main" id="{00000000-0008-0000-0600-000072000000}"/>
              </a:ext>
            </a:extLst>
          </xdr:cNvPr>
          <xdr:cNvSpPr>
            <a:spLocks noChangeShapeType="1"/>
          </xdr:cNvSpPr>
        </xdr:nvSpPr>
        <xdr:spPr bwMode="auto">
          <a:xfrm flipV="1">
            <a:off x="2434" y="824"/>
            <a:ext cx="0" cy="142"/>
          </a:xfrm>
          <a:prstGeom prst="line">
            <a:avLst/>
          </a:prstGeom>
          <a:noFill/>
          <a:ln w="38100">
            <a:solidFill>
              <a:srgbClr val="0000FF"/>
            </a:solidFill>
            <a:round/>
            <a:headEnd/>
            <a:tailEnd/>
          </a:ln>
        </xdr:spPr>
      </xdr:sp>
      <xdr:sp macro="" textlink="">
        <xdr:nvSpPr>
          <xdr:cNvPr id="115" name="Line 1101">
            <a:extLst>
              <a:ext uri="{FF2B5EF4-FFF2-40B4-BE49-F238E27FC236}">
                <a16:creationId xmlns:a16="http://schemas.microsoft.com/office/drawing/2014/main" id="{00000000-0008-0000-0600-000073000000}"/>
              </a:ext>
            </a:extLst>
          </xdr:cNvPr>
          <xdr:cNvSpPr>
            <a:spLocks noChangeShapeType="1"/>
          </xdr:cNvSpPr>
        </xdr:nvSpPr>
        <xdr:spPr bwMode="auto">
          <a:xfrm flipV="1">
            <a:off x="2388" y="824"/>
            <a:ext cx="0" cy="142"/>
          </a:xfrm>
          <a:prstGeom prst="line">
            <a:avLst/>
          </a:prstGeom>
          <a:noFill/>
          <a:ln w="38100">
            <a:solidFill>
              <a:srgbClr val="0000FF"/>
            </a:solidFill>
            <a:round/>
            <a:headEnd/>
            <a:tailEnd/>
          </a:ln>
        </xdr:spPr>
      </xdr:sp>
      <xdr:sp macro="" textlink="">
        <xdr:nvSpPr>
          <xdr:cNvPr id="116" name="Line 1102">
            <a:extLst>
              <a:ext uri="{FF2B5EF4-FFF2-40B4-BE49-F238E27FC236}">
                <a16:creationId xmlns:a16="http://schemas.microsoft.com/office/drawing/2014/main" id="{00000000-0008-0000-0600-000074000000}"/>
              </a:ext>
            </a:extLst>
          </xdr:cNvPr>
          <xdr:cNvSpPr>
            <a:spLocks noChangeShapeType="1"/>
          </xdr:cNvSpPr>
        </xdr:nvSpPr>
        <xdr:spPr bwMode="auto">
          <a:xfrm flipV="1">
            <a:off x="2570" y="824"/>
            <a:ext cx="0" cy="142"/>
          </a:xfrm>
          <a:prstGeom prst="line">
            <a:avLst/>
          </a:prstGeom>
          <a:noFill/>
          <a:ln w="38100">
            <a:solidFill>
              <a:srgbClr val="0000FF"/>
            </a:solidFill>
            <a:round/>
            <a:headEnd/>
            <a:tailEnd/>
          </a:ln>
        </xdr:spPr>
      </xdr:sp>
      <xdr:sp macro="" textlink="">
        <xdr:nvSpPr>
          <xdr:cNvPr id="117" name="Line 1103">
            <a:extLst>
              <a:ext uri="{FF2B5EF4-FFF2-40B4-BE49-F238E27FC236}">
                <a16:creationId xmlns:a16="http://schemas.microsoft.com/office/drawing/2014/main" id="{00000000-0008-0000-0600-000075000000}"/>
              </a:ext>
            </a:extLst>
          </xdr:cNvPr>
          <xdr:cNvSpPr>
            <a:spLocks noChangeShapeType="1"/>
          </xdr:cNvSpPr>
        </xdr:nvSpPr>
        <xdr:spPr bwMode="auto">
          <a:xfrm flipV="1">
            <a:off x="2525" y="811"/>
            <a:ext cx="0" cy="142"/>
          </a:xfrm>
          <a:prstGeom prst="line">
            <a:avLst/>
          </a:prstGeom>
          <a:noFill/>
          <a:ln w="38100">
            <a:solidFill>
              <a:srgbClr val="0000FF"/>
            </a:solidFill>
            <a:round/>
            <a:headEnd/>
            <a:tailEnd/>
          </a:ln>
        </xdr:spPr>
      </xdr:sp>
      <xdr:sp macro="" textlink="">
        <xdr:nvSpPr>
          <xdr:cNvPr id="118" name="Rectangle 1065">
            <a:extLst>
              <a:ext uri="{FF2B5EF4-FFF2-40B4-BE49-F238E27FC236}">
                <a16:creationId xmlns:a16="http://schemas.microsoft.com/office/drawing/2014/main" id="{00000000-0008-0000-0600-000076000000}"/>
              </a:ext>
            </a:extLst>
          </xdr:cNvPr>
          <xdr:cNvSpPr>
            <a:spLocks noChangeArrowheads="1"/>
          </xdr:cNvSpPr>
        </xdr:nvSpPr>
        <xdr:spPr bwMode="auto">
          <a:xfrm>
            <a:off x="2322" y="963"/>
            <a:ext cx="265" cy="8"/>
          </a:xfrm>
          <a:prstGeom prst="rect">
            <a:avLst/>
          </a:prstGeom>
          <a:solidFill>
            <a:schemeClr val="bg1">
              <a:lumMod val="50000"/>
            </a:schemeClr>
          </a:solidFill>
          <a:ln w="9525">
            <a:solidFill>
              <a:srgbClr val="000000"/>
            </a:solidFill>
            <a:miter lim="800000"/>
            <a:headEnd/>
            <a:tailEnd/>
          </a:ln>
        </xdr:spPr>
      </xdr:sp>
    </xdr:grpSp>
    <xdr:clientData/>
  </xdr:twoCellAnchor>
  <xdr:twoCellAnchor>
    <xdr:from>
      <xdr:col>36</xdr:col>
      <xdr:colOff>205790</xdr:colOff>
      <xdr:row>14</xdr:row>
      <xdr:rowOff>5080</xdr:rowOff>
    </xdr:from>
    <xdr:to>
      <xdr:col>38</xdr:col>
      <xdr:colOff>185470</xdr:colOff>
      <xdr:row>20</xdr:row>
      <xdr:rowOff>0</xdr:rowOff>
    </xdr:to>
    <xdr:cxnSp macro="">
      <xdr:nvCxnSpPr>
        <xdr:cNvPr id="120" name="Shape 166">
          <a:extLst>
            <a:ext uri="{FF2B5EF4-FFF2-40B4-BE49-F238E27FC236}">
              <a16:creationId xmlns:a16="http://schemas.microsoft.com/office/drawing/2014/main" id="{00000000-0008-0000-0600-000078000000}"/>
            </a:ext>
          </a:extLst>
        </xdr:cNvPr>
        <xdr:cNvCxnSpPr/>
      </xdr:nvCxnSpPr>
      <xdr:spPr>
        <a:xfrm flipV="1">
          <a:off x="23591570" y="4074160"/>
          <a:ext cx="1099820" cy="1656080"/>
        </a:xfrm>
        <a:prstGeom prst="bentConnector2">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406400</xdr:colOff>
      <xdr:row>7</xdr:row>
      <xdr:rowOff>215900</xdr:rowOff>
    </xdr:from>
    <xdr:to>
      <xdr:col>13</xdr:col>
      <xdr:colOff>177800</xdr:colOff>
      <xdr:row>19</xdr:row>
      <xdr:rowOff>355600</xdr:rowOff>
    </xdr:to>
    <xdr:sp macro="" textlink="">
      <xdr:nvSpPr>
        <xdr:cNvPr id="121" name="Multiply 120">
          <a:extLst>
            <a:ext uri="{FF2B5EF4-FFF2-40B4-BE49-F238E27FC236}">
              <a16:creationId xmlns:a16="http://schemas.microsoft.com/office/drawing/2014/main" id="{00000000-0008-0000-0600-000079000000}"/>
            </a:ext>
          </a:extLst>
        </xdr:cNvPr>
        <xdr:cNvSpPr/>
      </xdr:nvSpPr>
      <xdr:spPr>
        <a:xfrm>
          <a:off x="4851400" y="2590800"/>
          <a:ext cx="4368800" cy="3098800"/>
        </a:xfrm>
        <a:prstGeom prst="mathMultiply">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34</xdr:col>
      <xdr:colOff>415290</xdr:colOff>
      <xdr:row>5</xdr:row>
      <xdr:rowOff>0</xdr:rowOff>
    </xdr:from>
    <xdr:to>
      <xdr:col>37</xdr:col>
      <xdr:colOff>58240</xdr:colOff>
      <xdr:row>6</xdr:row>
      <xdr:rowOff>202350</xdr:rowOff>
    </xdr:to>
    <xdr:sp macro="" textlink="">
      <xdr:nvSpPr>
        <xdr:cNvPr id="122" name="AutoShape 1525">
          <a:extLst>
            <a:ext uri="{FF2B5EF4-FFF2-40B4-BE49-F238E27FC236}">
              <a16:creationId xmlns:a16="http://schemas.microsoft.com/office/drawing/2014/main" id="{00000000-0008-0000-0600-00007A000000}"/>
            </a:ext>
          </a:extLst>
        </xdr:cNvPr>
        <xdr:cNvSpPr>
          <a:spLocks noChangeArrowheads="1"/>
        </xdr:cNvSpPr>
      </xdr:nvSpPr>
      <xdr:spPr bwMode="auto">
        <a:xfrm rot="10800000">
          <a:off x="22538690" y="1917700"/>
          <a:ext cx="1459050" cy="430950"/>
        </a:xfrm>
        <a:prstGeom prst="homePlate">
          <a:avLst>
            <a:gd name="adj" fmla="val 72917"/>
          </a:avLst>
        </a:prstGeom>
        <a:solidFill>
          <a:srgbClr val="00B050"/>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sz="1200" b="1" i="0" strike="noStrike">
              <a:solidFill>
                <a:srgbClr val="000000"/>
              </a:solidFill>
              <a:latin typeface="Arial"/>
              <a:cs typeface="Arial"/>
            </a:rPr>
            <a:t>RO cleaning</a:t>
          </a:r>
        </a:p>
      </xdr:txBody>
    </xdr:sp>
    <xdr:clientData/>
  </xdr:twoCellAnchor>
  <xdr:twoCellAnchor>
    <xdr:from>
      <xdr:col>37</xdr:col>
      <xdr:colOff>58241</xdr:colOff>
      <xdr:row>6</xdr:row>
      <xdr:rowOff>99786</xdr:rowOff>
    </xdr:from>
    <xdr:to>
      <xdr:col>38</xdr:col>
      <xdr:colOff>413841</xdr:colOff>
      <xdr:row>13</xdr:row>
      <xdr:rowOff>226786</xdr:rowOff>
    </xdr:to>
    <xdr:cxnSp macro="">
      <xdr:nvCxnSpPr>
        <xdr:cNvPr id="123" name="Shape 166">
          <a:extLst>
            <a:ext uri="{FF2B5EF4-FFF2-40B4-BE49-F238E27FC236}">
              <a16:creationId xmlns:a16="http://schemas.microsoft.com/office/drawing/2014/main" id="{00000000-0008-0000-0600-00007B000000}"/>
            </a:ext>
          </a:extLst>
        </xdr:cNvPr>
        <xdr:cNvCxnSpPr/>
      </xdr:nvCxnSpPr>
      <xdr:spPr>
        <a:xfrm rot="16200000" flipV="1">
          <a:off x="23540541" y="2703286"/>
          <a:ext cx="1828800" cy="914400"/>
        </a:xfrm>
        <a:prstGeom prst="bentConnector2">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508000</xdr:colOff>
      <xdr:row>6</xdr:row>
      <xdr:rowOff>4716</xdr:rowOff>
    </xdr:from>
    <xdr:to>
      <xdr:col>34</xdr:col>
      <xdr:colOff>447040</xdr:colOff>
      <xdr:row>9</xdr:row>
      <xdr:rowOff>50436</xdr:rowOff>
    </xdr:to>
    <xdr:cxnSp macro="">
      <xdr:nvCxnSpPr>
        <xdr:cNvPr id="124" name="Shape 166">
          <a:extLst>
            <a:ext uri="{FF2B5EF4-FFF2-40B4-BE49-F238E27FC236}">
              <a16:creationId xmlns:a16="http://schemas.microsoft.com/office/drawing/2014/main" id="{00000000-0008-0000-0600-00007C000000}"/>
            </a:ext>
          </a:extLst>
        </xdr:cNvPr>
        <xdr:cNvCxnSpPr/>
      </xdr:nvCxnSpPr>
      <xdr:spPr>
        <a:xfrm rot="10800000" flipV="1">
          <a:off x="20193000" y="2151016"/>
          <a:ext cx="2377440" cy="731520"/>
        </a:xfrm>
        <a:prstGeom prst="bentConnector2">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388620</xdr:colOff>
      <xdr:row>6</xdr:row>
      <xdr:rowOff>25036</xdr:rowOff>
    </xdr:from>
    <xdr:to>
      <xdr:col>34</xdr:col>
      <xdr:colOff>388620</xdr:colOff>
      <xdr:row>18</xdr:row>
      <xdr:rowOff>146956</xdr:rowOff>
    </xdr:to>
    <xdr:cxnSp macro="">
      <xdr:nvCxnSpPr>
        <xdr:cNvPr id="125" name="Shape 166">
          <a:extLst>
            <a:ext uri="{FF2B5EF4-FFF2-40B4-BE49-F238E27FC236}">
              <a16:creationId xmlns:a16="http://schemas.microsoft.com/office/drawing/2014/main" id="{00000000-0008-0000-0600-00007D000000}"/>
            </a:ext>
          </a:extLst>
        </xdr:cNvPr>
        <xdr:cNvCxnSpPr/>
      </xdr:nvCxnSpPr>
      <xdr:spPr>
        <a:xfrm rot="10800000" flipV="1">
          <a:off x="22512020" y="2171336"/>
          <a:ext cx="0" cy="3017520"/>
        </a:xfrm>
        <a:prstGeom prst="bentConnector2">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215900</xdr:colOff>
      <xdr:row>13</xdr:row>
      <xdr:rowOff>51934</xdr:rowOff>
    </xdr:from>
    <xdr:to>
      <xdr:col>4</xdr:col>
      <xdr:colOff>19651</xdr:colOff>
      <xdr:row>15</xdr:row>
      <xdr:rowOff>165100</xdr:rowOff>
    </xdr:to>
    <xdr:sp macro="" textlink="">
      <xdr:nvSpPr>
        <xdr:cNvPr id="2" name="AutoShape 1523">
          <a:extLst>
            <a:ext uri="{FF2B5EF4-FFF2-40B4-BE49-F238E27FC236}">
              <a16:creationId xmlns:a16="http://schemas.microsoft.com/office/drawing/2014/main" id="{00000000-0008-0000-0700-000002000000}"/>
            </a:ext>
          </a:extLst>
        </xdr:cNvPr>
        <xdr:cNvSpPr>
          <a:spLocks noChangeArrowheads="1"/>
        </xdr:cNvSpPr>
      </xdr:nvSpPr>
      <xdr:spPr bwMode="auto">
        <a:xfrm>
          <a:off x="825500" y="3892414"/>
          <a:ext cx="2089751" cy="570366"/>
        </a:xfrm>
        <a:prstGeom prst="homePlate">
          <a:avLst>
            <a:gd name="adj" fmla="val 72917"/>
          </a:avLst>
        </a:prstGeom>
        <a:solidFill>
          <a:schemeClr val="accent2">
            <a:lumMod val="60000"/>
            <a:lumOff val="4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sz="1200" b="1" i="0" strike="noStrike">
              <a:solidFill>
                <a:srgbClr val="000000"/>
              </a:solidFill>
              <a:latin typeface="Arial"/>
              <a:cs typeface="Arial"/>
            </a:rPr>
            <a:t>Industrial wastewater</a:t>
          </a:r>
        </a:p>
      </xdr:txBody>
    </xdr:sp>
    <xdr:clientData/>
  </xdr:twoCellAnchor>
  <xdr:twoCellAnchor>
    <xdr:from>
      <xdr:col>14</xdr:col>
      <xdr:colOff>108396</xdr:colOff>
      <xdr:row>28</xdr:row>
      <xdr:rowOff>76653</xdr:rowOff>
    </xdr:from>
    <xdr:to>
      <xdr:col>18</xdr:col>
      <xdr:colOff>533399</xdr:colOff>
      <xdr:row>30</xdr:row>
      <xdr:rowOff>139700</xdr:rowOff>
    </xdr:to>
    <xdr:sp macro="" textlink="">
      <xdr:nvSpPr>
        <xdr:cNvPr id="3" name="AutoShape 1525">
          <a:extLst>
            <a:ext uri="{FF2B5EF4-FFF2-40B4-BE49-F238E27FC236}">
              <a16:creationId xmlns:a16="http://schemas.microsoft.com/office/drawing/2014/main" id="{00000000-0008-0000-0700-000003000000}"/>
            </a:ext>
          </a:extLst>
        </xdr:cNvPr>
        <xdr:cNvSpPr>
          <a:spLocks noChangeArrowheads="1"/>
        </xdr:cNvSpPr>
      </xdr:nvSpPr>
      <xdr:spPr bwMode="auto">
        <a:xfrm>
          <a:off x="9694356" y="7925253"/>
          <a:ext cx="3145343" cy="520247"/>
        </a:xfrm>
        <a:prstGeom prst="homePlate">
          <a:avLst>
            <a:gd name="adj" fmla="val 72917"/>
          </a:avLst>
        </a:prstGeom>
        <a:solidFill>
          <a:srgbClr val="FF6600"/>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sz="1400" b="1" i="0" strike="noStrike">
              <a:solidFill>
                <a:srgbClr val="000000"/>
              </a:solidFill>
              <a:latin typeface="Arial"/>
              <a:cs typeface="Arial"/>
            </a:rPr>
            <a:t>Waste stream 1 to waste </a:t>
          </a:r>
          <a:r>
            <a:rPr lang="en-US" sz="1400" b="1" i="0" strike="noStrike" baseline="0">
              <a:solidFill>
                <a:srgbClr val="000000"/>
              </a:solidFill>
              <a:latin typeface="Arial"/>
              <a:cs typeface="Arial"/>
            </a:rPr>
            <a:t>tank</a:t>
          </a:r>
          <a:endParaRPr lang="en-US" sz="1400" b="1" i="0" strike="noStrike">
            <a:solidFill>
              <a:srgbClr val="000000"/>
            </a:solidFill>
            <a:latin typeface="Arial"/>
            <a:cs typeface="Arial"/>
          </a:endParaRPr>
        </a:p>
      </xdr:txBody>
    </xdr:sp>
    <xdr:clientData/>
  </xdr:twoCellAnchor>
  <xdr:twoCellAnchor>
    <xdr:from>
      <xdr:col>9</xdr:col>
      <xdr:colOff>517526</xdr:colOff>
      <xdr:row>17</xdr:row>
      <xdr:rowOff>42136</xdr:rowOff>
    </xdr:from>
    <xdr:to>
      <xdr:col>14</xdr:col>
      <xdr:colOff>121286</xdr:colOff>
      <xdr:row>29</xdr:row>
      <xdr:rowOff>70076</xdr:rowOff>
    </xdr:to>
    <xdr:cxnSp macro="">
      <xdr:nvCxnSpPr>
        <xdr:cNvPr id="4" name="Shape 166">
          <a:extLst>
            <a:ext uri="{FF2B5EF4-FFF2-40B4-BE49-F238E27FC236}">
              <a16:creationId xmlns:a16="http://schemas.microsoft.com/office/drawing/2014/main" id="{00000000-0008-0000-0700-000004000000}"/>
            </a:ext>
          </a:extLst>
        </xdr:cNvPr>
        <xdr:cNvCxnSpPr/>
      </xdr:nvCxnSpPr>
      <xdr:spPr>
        <a:xfrm rot="16200000" flipH="1">
          <a:off x="6649086" y="5089116"/>
          <a:ext cx="3350260" cy="2766060"/>
        </a:xfrm>
        <a:prstGeom prst="bentConnector2">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78932</xdr:colOff>
      <xdr:row>8</xdr:row>
      <xdr:rowOff>149695</xdr:rowOff>
    </xdr:from>
    <xdr:to>
      <xdr:col>26</xdr:col>
      <xdr:colOff>339442</xdr:colOff>
      <xdr:row>19</xdr:row>
      <xdr:rowOff>101902</xdr:rowOff>
    </xdr:to>
    <xdr:grpSp>
      <xdr:nvGrpSpPr>
        <xdr:cNvPr id="5" name="Group 1045">
          <a:extLst>
            <a:ext uri="{FF2B5EF4-FFF2-40B4-BE49-F238E27FC236}">
              <a16:creationId xmlns:a16="http://schemas.microsoft.com/office/drawing/2014/main" id="{00000000-0008-0000-0700-000005000000}"/>
            </a:ext>
          </a:extLst>
        </xdr:cNvPr>
        <xdr:cNvGrpSpPr>
          <a:grpSpLocks/>
        </xdr:cNvGrpSpPr>
      </xdr:nvGrpSpPr>
      <xdr:grpSpPr bwMode="auto">
        <a:xfrm rot="5400000">
          <a:off x="15004771" y="3432481"/>
          <a:ext cx="2762082" cy="1467010"/>
          <a:chOff x="2321" y="821"/>
          <a:chExt cx="306" cy="150"/>
        </a:xfrm>
      </xdr:grpSpPr>
      <xdr:sp macro="" textlink="">
        <xdr:nvSpPr>
          <xdr:cNvPr id="6" name="Rectangle 1047">
            <a:extLst>
              <a:ext uri="{FF2B5EF4-FFF2-40B4-BE49-F238E27FC236}">
                <a16:creationId xmlns:a16="http://schemas.microsoft.com/office/drawing/2014/main" id="{00000000-0008-0000-0700-000006000000}"/>
              </a:ext>
            </a:extLst>
          </xdr:cNvPr>
          <xdr:cNvSpPr>
            <a:spLocks noChangeAspect="1" noChangeArrowheads="1"/>
          </xdr:cNvSpPr>
        </xdr:nvSpPr>
        <xdr:spPr bwMode="auto">
          <a:xfrm rot="16200000">
            <a:off x="2280" y="883"/>
            <a:ext cx="126" cy="27"/>
          </a:xfrm>
          <a:prstGeom prst="rect">
            <a:avLst/>
          </a:prstGeom>
          <a:gradFill rotWithShape="0">
            <a:gsLst>
              <a:gs pos="0">
                <a:srgbClr val="00FF00"/>
              </a:gs>
              <a:gs pos="50000">
                <a:srgbClr val="007600"/>
              </a:gs>
              <a:gs pos="100000">
                <a:srgbClr val="00FF00"/>
              </a:gs>
            </a:gsLst>
            <a:lin ang="5400000" scaled="1"/>
          </a:gradFill>
          <a:ln w="9525">
            <a:solidFill>
              <a:srgbClr val="000000"/>
            </a:solidFill>
            <a:miter lim="800000"/>
            <a:headEnd/>
            <a:tailEnd/>
          </a:ln>
        </xdr:spPr>
      </xdr:sp>
      <xdr:sp macro="" textlink="">
        <xdr:nvSpPr>
          <xdr:cNvPr id="7" name="Rectangle 1048">
            <a:extLst>
              <a:ext uri="{FF2B5EF4-FFF2-40B4-BE49-F238E27FC236}">
                <a16:creationId xmlns:a16="http://schemas.microsoft.com/office/drawing/2014/main" id="{00000000-0008-0000-0700-000007000000}"/>
              </a:ext>
            </a:extLst>
          </xdr:cNvPr>
          <xdr:cNvSpPr>
            <a:spLocks noChangeAspect="1" noChangeArrowheads="1"/>
          </xdr:cNvSpPr>
        </xdr:nvSpPr>
        <xdr:spPr bwMode="auto">
          <a:xfrm rot="16200000">
            <a:off x="2339" y="938"/>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8" name="Rectangle 1049">
            <a:extLst>
              <a:ext uri="{FF2B5EF4-FFF2-40B4-BE49-F238E27FC236}">
                <a16:creationId xmlns:a16="http://schemas.microsoft.com/office/drawing/2014/main" id="{00000000-0008-0000-0700-000008000000}"/>
              </a:ext>
            </a:extLst>
          </xdr:cNvPr>
          <xdr:cNvSpPr>
            <a:spLocks noChangeAspect="1" noChangeArrowheads="1"/>
          </xdr:cNvSpPr>
        </xdr:nvSpPr>
        <xdr:spPr bwMode="auto">
          <a:xfrm rot="16200000">
            <a:off x="2338" y="819"/>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9" name="Rectangle 1050">
            <a:extLst>
              <a:ext uri="{FF2B5EF4-FFF2-40B4-BE49-F238E27FC236}">
                <a16:creationId xmlns:a16="http://schemas.microsoft.com/office/drawing/2014/main" id="{00000000-0008-0000-0700-000009000000}"/>
              </a:ext>
            </a:extLst>
          </xdr:cNvPr>
          <xdr:cNvSpPr>
            <a:spLocks noChangeAspect="1" noChangeArrowheads="1"/>
          </xdr:cNvSpPr>
        </xdr:nvSpPr>
        <xdr:spPr bwMode="auto">
          <a:xfrm rot="16200000">
            <a:off x="2326" y="884"/>
            <a:ext cx="126" cy="26"/>
          </a:xfrm>
          <a:prstGeom prst="rect">
            <a:avLst/>
          </a:prstGeom>
          <a:gradFill rotWithShape="0">
            <a:gsLst>
              <a:gs pos="0">
                <a:srgbClr val="00FF00"/>
              </a:gs>
              <a:gs pos="50000">
                <a:srgbClr val="007600"/>
              </a:gs>
              <a:gs pos="100000">
                <a:srgbClr val="00FF00"/>
              </a:gs>
            </a:gsLst>
            <a:lin ang="5400000" scaled="1"/>
          </a:gradFill>
          <a:ln w="9525">
            <a:solidFill>
              <a:srgbClr val="000000"/>
            </a:solidFill>
            <a:miter lim="800000"/>
            <a:headEnd/>
            <a:tailEnd/>
          </a:ln>
        </xdr:spPr>
      </xdr:sp>
      <xdr:sp macro="" textlink="">
        <xdr:nvSpPr>
          <xdr:cNvPr id="10" name="Rectangle 1051">
            <a:extLst>
              <a:ext uri="{FF2B5EF4-FFF2-40B4-BE49-F238E27FC236}">
                <a16:creationId xmlns:a16="http://schemas.microsoft.com/office/drawing/2014/main" id="{00000000-0008-0000-0700-00000A000000}"/>
              </a:ext>
            </a:extLst>
          </xdr:cNvPr>
          <xdr:cNvSpPr>
            <a:spLocks noChangeAspect="1" noChangeArrowheads="1"/>
          </xdr:cNvSpPr>
        </xdr:nvSpPr>
        <xdr:spPr bwMode="auto">
          <a:xfrm rot="16200000">
            <a:off x="2386" y="938"/>
            <a:ext cx="8" cy="35"/>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1" name="Rectangle 1052">
            <a:extLst>
              <a:ext uri="{FF2B5EF4-FFF2-40B4-BE49-F238E27FC236}">
                <a16:creationId xmlns:a16="http://schemas.microsoft.com/office/drawing/2014/main" id="{00000000-0008-0000-0700-00000B000000}"/>
              </a:ext>
            </a:extLst>
          </xdr:cNvPr>
          <xdr:cNvSpPr>
            <a:spLocks noChangeAspect="1" noChangeArrowheads="1"/>
          </xdr:cNvSpPr>
        </xdr:nvSpPr>
        <xdr:spPr bwMode="auto">
          <a:xfrm rot="16200000">
            <a:off x="2385" y="819"/>
            <a:ext cx="8" cy="35"/>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2" name="Rectangle 1053">
            <a:extLst>
              <a:ext uri="{FF2B5EF4-FFF2-40B4-BE49-F238E27FC236}">
                <a16:creationId xmlns:a16="http://schemas.microsoft.com/office/drawing/2014/main" id="{00000000-0008-0000-0700-00000C000000}"/>
              </a:ext>
            </a:extLst>
          </xdr:cNvPr>
          <xdr:cNvSpPr>
            <a:spLocks noChangeAspect="1" noChangeArrowheads="1"/>
          </xdr:cNvSpPr>
        </xdr:nvSpPr>
        <xdr:spPr bwMode="auto">
          <a:xfrm rot="16200000">
            <a:off x="2371" y="883"/>
            <a:ext cx="126" cy="27"/>
          </a:xfrm>
          <a:prstGeom prst="rect">
            <a:avLst/>
          </a:prstGeom>
          <a:gradFill rotWithShape="0">
            <a:gsLst>
              <a:gs pos="0">
                <a:srgbClr val="00FF00"/>
              </a:gs>
              <a:gs pos="50000">
                <a:srgbClr val="007600"/>
              </a:gs>
              <a:gs pos="100000">
                <a:srgbClr val="00FF00"/>
              </a:gs>
            </a:gsLst>
            <a:lin ang="5400000" scaled="1"/>
          </a:gradFill>
          <a:ln w="9525">
            <a:solidFill>
              <a:srgbClr val="000000"/>
            </a:solidFill>
            <a:miter lim="800000"/>
            <a:headEnd/>
            <a:tailEnd/>
          </a:ln>
        </xdr:spPr>
      </xdr:sp>
      <xdr:sp macro="" textlink="">
        <xdr:nvSpPr>
          <xdr:cNvPr id="13" name="Rectangle 1054">
            <a:extLst>
              <a:ext uri="{FF2B5EF4-FFF2-40B4-BE49-F238E27FC236}">
                <a16:creationId xmlns:a16="http://schemas.microsoft.com/office/drawing/2014/main" id="{00000000-0008-0000-0700-00000D000000}"/>
              </a:ext>
            </a:extLst>
          </xdr:cNvPr>
          <xdr:cNvSpPr>
            <a:spLocks noChangeAspect="1" noChangeArrowheads="1"/>
          </xdr:cNvSpPr>
        </xdr:nvSpPr>
        <xdr:spPr bwMode="auto">
          <a:xfrm rot="16200000">
            <a:off x="2430" y="938"/>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4" name="Rectangle 1055">
            <a:extLst>
              <a:ext uri="{FF2B5EF4-FFF2-40B4-BE49-F238E27FC236}">
                <a16:creationId xmlns:a16="http://schemas.microsoft.com/office/drawing/2014/main" id="{00000000-0008-0000-0700-00000E000000}"/>
              </a:ext>
            </a:extLst>
          </xdr:cNvPr>
          <xdr:cNvSpPr>
            <a:spLocks noChangeAspect="1" noChangeArrowheads="1"/>
          </xdr:cNvSpPr>
        </xdr:nvSpPr>
        <xdr:spPr bwMode="auto">
          <a:xfrm rot="16200000">
            <a:off x="2429" y="819"/>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5" name="Rectangle 1056">
            <a:extLst>
              <a:ext uri="{FF2B5EF4-FFF2-40B4-BE49-F238E27FC236}">
                <a16:creationId xmlns:a16="http://schemas.microsoft.com/office/drawing/2014/main" id="{00000000-0008-0000-0700-00000F000000}"/>
              </a:ext>
            </a:extLst>
          </xdr:cNvPr>
          <xdr:cNvSpPr>
            <a:spLocks noChangeAspect="1" noChangeArrowheads="1"/>
          </xdr:cNvSpPr>
        </xdr:nvSpPr>
        <xdr:spPr bwMode="auto">
          <a:xfrm rot="16200000">
            <a:off x="2416" y="883"/>
            <a:ext cx="126" cy="27"/>
          </a:xfrm>
          <a:prstGeom prst="rect">
            <a:avLst/>
          </a:prstGeom>
          <a:gradFill rotWithShape="0">
            <a:gsLst>
              <a:gs pos="0">
                <a:srgbClr val="00FF00"/>
              </a:gs>
              <a:gs pos="50000">
                <a:srgbClr val="007600"/>
              </a:gs>
              <a:gs pos="100000">
                <a:srgbClr val="00FF00"/>
              </a:gs>
            </a:gsLst>
            <a:lin ang="5400000" scaled="1"/>
          </a:gradFill>
          <a:ln w="9525">
            <a:solidFill>
              <a:srgbClr val="000000"/>
            </a:solidFill>
            <a:miter lim="800000"/>
            <a:headEnd/>
            <a:tailEnd/>
          </a:ln>
        </xdr:spPr>
      </xdr:sp>
      <xdr:sp macro="" textlink="">
        <xdr:nvSpPr>
          <xdr:cNvPr id="16" name="Rectangle 1057">
            <a:extLst>
              <a:ext uri="{FF2B5EF4-FFF2-40B4-BE49-F238E27FC236}">
                <a16:creationId xmlns:a16="http://schemas.microsoft.com/office/drawing/2014/main" id="{00000000-0008-0000-0700-000010000000}"/>
              </a:ext>
            </a:extLst>
          </xdr:cNvPr>
          <xdr:cNvSpPr>
            <a:spLocks noChangeAspect="1" noChangeArrowheads="1"/>
          </xdr:cNvSpPr>
        </xdr:nvSpPr>
        <xdr:spPr bwMode="auto">
          <a:xfrm rot="16200000">
            <a:off x="2475" y="938"/>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7" name="Rectangle 1058">
            <a:extLst>
              <a:ext uri="{FF2B5EF4-FFF2-40B4-BE49-F238E27FC236}">
                <a16:creationId xmlns:a16="http://schemas.microsoft.com/office/drawing/2014/main" id="{00000000-0008-0000-0700-000011000000}"/>
              </a:ext>
            </a:extLst>
          </xdr:cNvPr>
          <xdr:cNvSpPr>
            <a:spLocks noChangeAspect="1" noChangeArrowheads="1"/>
          </xdr:cNvSpPr>
        </xdr:nvSpPr>
        <xdr:spPr bwMode="auto">
          <a:xfrm rot="16200000">
            <a:off x="2474" y="819"/>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8" name="Rectangle 1059">
            <a:extLst>
              <a:ext uri="{FF2B5EF4-FFF2-40B4-BE49-F238E27FC236}">
                <a16:creationId xmlns:a16="http://schemas.microsoft.com/office/drawing/2014/main" id="{00000000-0008-0000-0700-000012000000}"/>
              </a:ext>
            </a:extLst>
          </xdr:cNvPr>
          <xdr:cNvSpPr>
            <a:spLocks noChangeAspect="1" noChangeArrowheads="1"/>
          </xdr:cNvSpPr>
        </xdr:nvSpPr>
        <xdr:spPr bwMode="auto">
          <a:xfrm rot="16200000">
            <a:off x="2462" y="884"/>
            <a:ext cx="126" cy="26"/>
          </a:xfrm>
          <a:prstGeom prst="rect">
            <a:avLst/>
          </a:prstGeom>
          <a:gradFill rotWithShape="0">
            <a:gsLst>
              <a:gs pos="0">
                <a:srgbClr val="00FF00"/>
              </a:gs>
              <a:gs pos="50000">
                <a:srgbClr val="007600"/>
              </a:gs>
              <a:gs pos="100000">
                <a:srgbClr val="00FF00"/>
              </a:gs>
            </a:gsLst>
            <a:lin ang="5400000" scaled="1"/>
          </a:gradFill>
          <a:ln w="9525">
            <a:solidFill>
              <a:srgbClr val="000000"/>
            </a:solidFill>
            <a:miter lim="800000"/>
            <a:headEnd/>
            <a:tailEnd/>
          </a:ln>
        </xdr:spPr>
      </xdr:sp>
      <xdr:sp macro="" textlink="">
        <xdr:nvSpPr>
          <xdr:cNvPr id="19" name="Rectangle 1060">
            <a:extLst>
              <a:ext uri="{FF2B5EF4-FFF2-40B4-BE49-F238E27FC236}">
                <a16:creationId xmlns:a16="http://schemas.microsoft.com/office/drawing/2014/main" id="{00000000-0008-0000-0700-000013000000}"/>
              </a:ext>
            </a:extLst>
          </xdr:cNvPr>
          <xdr:cNvSpPr>
            <a:spLocks noChangeAspect="1" noChangeArrowheads="1"/>
          </xdr:cNvSpPr>
        </xdr:nvSpPr>
        <xdr:spPr bwMode="auto">
          <a:xfrm rot="16200000">
            <a:off x="2522" y="938"/>
            <a:ext cx="8" cy="35"/>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20" name="Rectangle 1061">
            <a:extLst>
              <a:ext uri="{FF2B5EF4-FFF2-40B4-BE49-F238E27FC236}">
                <a16:creationId xmlns:a16="http://schemas.microsoft.com/office/drawing/2014/main" id="{00000000-0008-0000-0700-000014000000}"/>
              </a:ext>
            </a:extLst>
          </xdr:cNvPr>
          <xdr:cNvSpPr>
            <a:spLocks noChangeAspect="1" noChangeArrowheads="1"/>
          </xdr:cNvSpPr>
        </xdr:nvSpPr>
        <xdr:spPr bwMode="auto">
          <a:xfrm rot="16200000">
            <a:off x="2521" y="819"/>
            <a:ext cx="8" cy="35"/>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21" name="Rectangle 1062">
            <a:extLst>
              <a:ext uri="{FF2B5EF4-FFF2-40B4-BE49-F238E27FC236}">
                <a16:creationId xmlns:a16="http://schemas.microsoft.com/office/drawing/2014/main" id="{00000000-0008-0000-0700-000015000000}"/>
              </a:ext>
            </a:extLst>
          </xdr:cNvPr>
          <xdr:cNvSpPr>
            <a:spLocks noChangeAspect="1" noChangeArrowheads="1"/>
          </xdr:cNvSpPr>
        </xdr:nvSpPr>
        <xdr:spPr bwMode="auto">
          <a:xfrm rot="16200000">
            <a:off x="2507" y="883"/>
            <a:ext cx="126" cy="27"/>
          </a:xfrm>
          <a:prstGeom prst="rect">
            <a:avLst/>
          </a:prstGeom>
          <a:gradFill rotWithShape="0">
            <a:gsLst>
              <a:gs pos="0">
                <a:srgbClr val="00FF00"/>
              </a:gs>
              <a:gs pos="50000">
                <a:srgbClr val="007600"/>
              </a:gs>
              <a:gs pos="100000">
                <a:srgbClr val="00FF00"/>
              </a:gs>
            </a:gsLst>
            <a:lin ang="5400000" scaled="1"/>
          </a:gradFill>
          <a:ln w="9525">
            <a:solidFill>
              <a:srgbClr val="000000"/>
            </a:solidFill>
            <a:miter lim="800000"/>
            <a:headEnd/>
            <a:tailEnd/>
          </a:ln>
        </xdr:spPr>
      </xdr:sp>
      <xdr:sp macro="" textlink="">
        <xdr:nvSpPr>
          <xdr:cNvPr id="22" name="Rectangle 1063">
            <a:extLst>
              <a:ext uri="{FF2B5EF4-FFF2-40B4-BE49-F238E27FC236}">
                <a16:creationId xmlns:a16="http://schemas.microsoft.com/office/drawing/2014/main" id="{00000000-0008-0000-0700-000016000000}"/>
              </a:ext>
            </a:extLst>
          </xdr:cNvPr>
          <xdr:cNvSpPr>
            <a:spLocks noChangeAspect="1" noChangeArrowheads="1"/>
          </xdr:cNvSpPr>
        </xdr:nvSpPr>
        <xdr:spPr bwMode="auto">
          <a:xfrm rot="16200000">
            <a:off x="2566" y="938"/>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23" name="Rectangle 1064">
            <a:extLst>
              <a:ext uri="{FF2B5EF4-FFF2-40B4-BE49-F238E27FC236}">
                <a16:creationId xmlns:a16="http://schemas.microsoft.com/office/drawing/2014/main" id="{00000000-0008-0000-0700-000017000000}"/>
              </a:ext>
            </a:extLst>
          </xdr:cNvPr>
          <xdr:cNvSpPr>
            <a:spLocks noChangeAspect="1" noChangeArrowheads="1"/>
          </xdr:cNvSpPr>
        </xdr:nvSpPr>
        <xdr:spPr bwMode="auto">
          <a:xfrm rot="16200000">
            <a:off x="2565" y="819"/>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24" name="Text Box 1096">
            <a:extLst>
              <a:ext uri="{FF2B5EF4-FFF2-40B4-BE49-F238E27FC236}">
                <a16:creationId xmlns:a16="http://schemas.microsoft.com/office/drawing/2014/main" id="{00000000-0008-0000-0700-000018000000}"/>
              </a:ext>
            </a:extLst>
          </xdr:cNvPr>
          <xdr:cNvSpPr txBox="1">
            <a:spLocks noChangeArrowheads="1"/>
          </xdr:cNvSpPr>
        </xdr:nvSpPr>
        <xdr:spPr bwMode="auto">
          <a:xfrm>
            <a:off x="2590" y="840"/>
            <a:ext cx="37" cy="112"/>
          </a:xfrm>
          <a:prstGeom prst="rect">
            <a:avLst/>
          </a:prstGeom>
          <a:noFill/>
          <a:ln w="9525">
            <a:noFill/>
            <a:miter lim="800000"/>
            <a:headEnd/>
            <a:tailEnd/>
          </a:ln>
        </xdr:spPr>
        <xdr:txBody>
          <a:bodyPr wrap="square" lIns="18288" tIns="18288" rIns="18288" bIns="0" anchor="t" upright="1">
            <a:noAutofit/>
          </a:bodyPr>
          <a:lstStyle/>
          <a:p>
            <a:pPr algn="ctr" rtl="0">
              <a:defRPr sz="1000"/>
            </a:pPr>
            <a:r>
              <a:rPr lang="en-US" sz="1800" b="1" i="0" strike="noStrike">
                <a:solidFill>
                  <a:srgbClr val="000000"/>
                </a:solidFill>
                <a:latin typeface="Arial Narrow" pitchFamily="34" charset="0"/>
              </a:rPr>
              <a:t>UF</a:t>
            </a:r>
          </a:p>
        </xdr:txBody>
      </xdr:sp>
      <xdr:sp macro="" textlink="">
        <xdr:nvSpPr>
          <xdr:cNvPr id="25" name="Rectangle 1097">
            <a:extLst>
              <a:ext uri="{FF2B5EF4-FFF2-40B4-BE49-F238E27FC236}">
                <a16:creationId xmlns:a16="http://schemas.microsoft.com/office/drawing/2014/main" id="{00000000-0008-0000-0700-000019000000}"/>
              </a:ext>
            </a:extLst>
          </xdr:cNvPr>
          <xdr:cNvSpPr>
            <a:spLocks noChangeArrowheads="1"/>
          </xdr:cNvSpPr>
        </xdr:nvSpPr>
        <xdr:spPr bwMode="auto">
          <a:xfrm>
            <a:off x="2321" y="821"/>
            <a:ext cx="268" cy="8"/>
          </a:xfrm>
          <a:prstGeom prst="rect">
            <a:avLst/>
          </a:prstGeom>
          <a:solidFill>
            <a:schemeClr val="bg1">
              <a:lumMod val="50000"/>
            </a:schemeClr>
          </a:solidFill>
          <a:ln w="9525">
            <a:solidFill>
              <a:srgbClr val="000000"/>
            </a:solidFill>
            <a:miter lim="800000"/>
            <a:headEnd/>
            <a:tailEnd/>
          </a:ln>
        </xdr:spPr>
      </xdr:sp>
      <xdr:sp macro="" textlink="">
        <xdr:nvSpPr>
          <xdr:cNvPr id="26" name="Line 1098">
            <a:extLst>
              <a:ext uri="{FF2B5EF4-FFF2-40B4-BE49-F238E27FC236}">
                <a16:creationId xmlns:a16="http://schemas.microsoft.com/office/drawing/2014/main" id="{00000000-0008-0000-0700-00001A000000}"/>
              </a:ext>
            </a:extLst>
          </xdr:cNvPr>
          <xdr:cNvSpPr>
            <a:spLocks noChangeShapeType="1"/>
          </xdr:cNvSpPr>
        </xdr:nvSpPr>
        <xdr:spPr bwMode="auto">
          <a:xfrm flipV="1">
            <a:off x="2342" y="824"/>
            <a:ext cx="0" cy="142"/>
          </a:xfrm>
          <a:prstGeom prst="line">
            <a:avLst/>
          </a:prstGeom>
          <a:noFill/>
          <a:ln w="38100">
            <a:solidFill>
              <a:srgbClr val="0000FF"/>
            </a:solidFill>
            <a:round/>
            <a:headEnd/>
            <a:tailEnd/>
          </a:ln>
        </xdr:spPr>
      </xdr:sp>
      <xdr:sp macro="" textlink="">
        <xdr:nvSpPr>
          <xdr:cNvPr id="27" name="Line 1099">
            <a:extLst>
              <a:ext uri="{FF2B5EF4-FFF2-40B4-BE49-F238E27FC236}">
                <a16:creationId xmlns:a16="http://schemas.microsoft.com/office/drawing/2014/main" id="{00000000-0008-0000-0700-00001B000000}"/>
              </a:ext>
            </a:extLst>
          </xdr:cNvPr>
          <xdr:cNvSpPr>
            <a:spLocks noChangeShapeType="1"/>
          </xdr:cNvSpPr>
        </xdr:nvSpPr>
        <xdr:spPr bwMode="auto">
          <a:xfrm flipV="1">
            <a:off x="2479" y="824"/>
            <a:ext cx="0" cy="142"/>
          </a:xfrm>
          <a:prstGeom prst="line">
            <a:avLst/>
          </a:prstGeom>
          <a:noFill/>
          <a:ln w="38100">
            <a:solidFill>
              <a:srgbClr val="0000FF"/>
            </a:solidFill>
            <a:round/>
            <a:headEnd/>
            <a:tailEnd/>
          </a:ln>
        </xdr:spPr>
      </xdr:sp>
      <xdr:sp macro="" textlink="">
        <xdr:nvSpPr>
          <xdr:cNvPr id="28" name="Line 1100">
            <a:extLst>
              <a:ext uri="{FF2B5EF4-FFF2-40B4-BE49-F238E27FC236}">
                <a16:creationId xmlns:a16="http://schemas.microsoft.com/office/drawing/2014/main" id="{00000000-0008-0000-0700-00001C000000}"/>
              </a:ext>
            </a:extLst>
          </xdr:cNvPr>
          <xdr:cNvSpPr>
            <a:spLocks noChangeShapeType="1"/>
          </xdr:cNvSpPr>
        </xdr:nvSpPr>
        <xdr:spPr bwMode="auto">
          <a:xfrm flipV="1">
            <a:off x="2434" y="824"/>
            <a:ext cx="0" cy="142"/>
          </a:xfrm>
          <a:prstGeom prst="line">
            <a:avLst/>
          </a:prstGeom>
          <a:noFill/>
          <a:ln w="38100">
            <a:solidFill>
              <a:srgbClr val="0000FF"/>
            </a:solidFill>
            <a:round/>
            <a:headEnd/>
            <a:tailEnd/>
          </a:ln>
        </xdr:spPr>
      </xdr:sp>
      <xdr:sp macro="" textlink="">
        <xdr:nvSpPr>
          <xdr:cNvPr id="29" name="Line 1101">
            <a:extLst>
              <a:ext uri="{FF2B5EF4-FFF2-40B4-BE49-F238E27FC236}">
                <a16:creationId xmlns:a16="http://schemas.microsoft.com/office/drawing/2014/main" id="{00000000-0008-0000-0700-00001D000000}"/>
              </a:ext>
            </a:extLst>
          </xdr:cNvPr>
          <xdr:cNvSpPr>
            <a:spLocks noChangeShapeType="1"/>
          </xdr:cNvSpPr>
        </xdr:nvSpPr>
        <xdr:spPr bwMode="auto">
          <a:xfrm flipV="1">
            <a:off x="2388" y="824"/>
            <a:ext cx="0" cy="142"/>
          </a:xfrm>
          <a:prstGeom prst="line">
            <a:avLst/>
          </a:prstGeom>
          <a:noFill/>
          <a:ln w="38100">
            <a:solidFill>
              <a:srgbClr val="0000FF"/>
            </a:solidFill>
            <a:round/>
            <a:headEnd/>
            <a:tailEnd/>
          </a:ln>
        </xdr:spPr>
      </xdr:sp>
      <xdr:sp macro="" textlink="">
        <xdr:nvSpPr>
          <xdr:cNvPr id="30" name="Line 1102">
            <a:extLst>
              <a:ext uri="{FF2B5EF4-FFF2-40B4-BE49-F238E27FC236}">
                <a16:creationId xmlns:a16="http://schemas.microsoft.com/office/drawing/2014/main" id="{00000000-0008-0000-0700-00001E000000}"/>
              </a:ext>
            </a:extLst>
          </xdr:cNvPr>
          <xdr:cNvSpPr>
            <a:spLocks noChangeShapeType="1"/>
          </xdr:cNvSpPr>
        </xdr:nvSpPr>
        <xdr:spPr bwMode="auto">
          <a:xfrm flipV="1">
            <a:off x="2570" y="824"/>
            <a:ext cx="0" cy="142"/>
          </a:xfrm>
          <a:prstGeom prst="line">
            <a:avLst/>
          </a:prstGeom>
          <a:noFill/>
          <a:ln w="38100">
            <a:solidFill>
              <a:srgbClr val="0000FF"/>
            </a:solidFill>
            <a:round/>
            <a:headEnd/>
            <a:tailEnd/>
          </a:ln>
        </xdr:spPr>
      </xdr:sp>
      <xdr:sp macro="" textlink="">
        <xdr:nvSpPr>
          <xdr:cNvPr id="31" name="Line 1103">
            <a:extLst>
              <a:ext uri="{FF2B5EF4-FFF2-40B4-BE49-F238E27FC236}">
                <a16:creationId xmlns:a16="http://schemas.microsoft.com/office/drawing/2014/main" id="{00000000-0008-0000-0700-00001F000000}"/>
              </a:ext>
            </a:extLst>
          </xdr:cNvPr>
          <xdr:cNvSpPr>
            <a:spLocks noChangeShapeType="1"/>
          </xdr:cNvSpPr>
        </xdr:nvSpPr>
        <xdr:spPr bwMode="auto">
          <a:xfrm flipV="1">
            <a:off x="2525" y="824"/>
            <a:ext cx="0" cy="142"/>
          </a:xfrm>
          <a:prstGeom prst="line">
            <a:avLst/>
          </a:prstGeom>
          <a:noFill/>
          <a:ln w="38100">
            <a:solidFill>
              <a:srgbClr val="0000FF"/>
            </a:solidFill>
            <a:round/>
            <a:headEnd/>
            <a:tailEnd/>
          </a:ln>
        </xdr:spPr>
      </xdr:sp>
      <xdr:sp macro="" textlink="">
        <xdr:nvSpPr>
          <xdr:cNvPr id="32" name="Rectangle 1065">
            <a:extLst>
              <a:ext uri="{FF2B5EF4-FFF2-40B4-BE49-F238E27FC236}">
                <a16:creationId xmlns:a16="http://schemas.microsoft.com/office/drawing/2014/main" id="{00000000-0008-0000-0700-000020000000}"/>
              </a:ext>
            </a:extLst>
          </xdr:cNvPr>
          <xdr:cNvSpPr>
            <a:spLocks noChangeArrowheads="1"/>
          </xdr:cNvSpPr>
        </xdr:nvSpPr>
        <xdr:spPr bwMode="auto">
          <a:xfrm>
            <a:off x="2322" y="963"/>
            <a:ext cx="265" cy="8"/>
          </a:xfrm>
          <a:prstGeom prst="rect">
            <a:avLst/>
          </a:prstGeom>
          <a:solidFill>
            <a:schemeClr val="bg1">
              <a:lumMod val="50000"/>
            </a:schemeClr>
          </a:solidFill>
          <a:ln w="9525">
            <a:solidFill>
              <a:srgbClr val="000000"/>
            </a:solidFill>
            <a:miter lim="800000"/>
            <a:headEnd/>
            <a:tailEnd/>
          </a:ln>
        </xdr:spPr>
      </xdr:sp>
    </xdr:grpSp>
    <xdr:clientData/>
  </xdr:twoCellAnchor>
  <xdr:twoCellAnchor>
    <xdr:from>
      <xdr:col>24</xdr:col>
      <xdr:colOff>118390</xdr:colOff>
      <xdr:row>18</xdr:row>
      <xdr:rowOff>55881</xdr:rowOff>
    </xdr:from>
    <xdr:to>
      <xdr:col>30</xdr:col>
      <xdr:colOff>374930</xdr:colOff>
      <xdr:row>34</xdr:row>
      <xdr:rowOff>50801</xdr:rowOff>
    </xdr:to>
    <xdr:cxnSp macro="">
      <xdr:nvCxnSpPr>
        <xdr:cNvPr id="34" name="Shape 166">
          <a:extLst>
            <a:ext uri="{FF2B5EF4-FFF2-40B4-BE49-F238E27FC236}">
              <a16:creationId xmlns:a16="http://schemas.microsoft.com/office/drawing/2014/main" id="{00000000-0008-0000-0700-000022000000}"/>
            </a:ext>
          </a:extLst>
        </xdr:cNvPr>
        <xdr:cNvCxnSpPr/>
      </xdr:nvCxnSpPr>
      <xdr:spPr>
        <a:xfrm rot="16200000" flipH="1">
          <a:off x="16028950" y="5074921"/>
          <a:ext cx="4160520" cy="4206240"/>
        </a:xfrm>
        <a:prstGeom prst="bentConnector3">
          <a:avLst>
            <a:gd name="adj1" fmla="val 100062"/>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177800</xdr:colOff>
      <xdr:row>14</xdr:row>
      <xdr:rowOff>132518</xdr:rowOff>
    </xdr:from>
    <xdr:to>
      <xdr:col>8</xdr:col>
      <xdr:colOff>55880</xdr:colOff>
      <xdr:row>14</xdr:row>
      <xdr:rowOff>139700</xdr:rowOff>
    </xdr:to>
    <xdr:cxnSp macro="">
      <xdr:nvCxnSpPr>
        <xdr:cNvPr id="35" name="Shape 166">
          <a:extLst>
            <a:ext uri="{FF2B5EF4-FFF2-40B4-BE49-F238E27FC236}">
              <a16:creationId xmlns:a16="http://schemas.microsoft.com/office/drawing/2014/main" id="{00000000-0008-0000-0700-000023000000}"/>
            </a:ext>
          </a:extLst>
        </xdr:cNvPr>
        <xdr:cNvCxnSpPr/>
      </xdr:nvCxnSpPr>
      <xdr:spPr>
        <a:xfrm flipV="1">
          <a:off x="4620260" y="4201598"/>
          <a:ext cx="1249680" cy="7182"/>
        </a:xfrm>
        <a:prstGeom prst="bentConnector3">
          <a:avLst>
            <a:gd name="adj1" fmla="val -3956"/>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536622</xdr:colOff>
      <xdr:row>8</xdr:row>
      <xdr:rowOff>177806</xdr:rowOff>
    </xdr:from>
    <xdr:to>
      <xdr:col>31</xdr:col>
      <xdr:colOff>319607</xdr:colOff>
      <xdr:row>19</xdr:row>
      <xdr:rowOff>101607</xdr:rowOff>
    </xdr:to>
    <xdr:grpSp>
      <xdr:nvGrpSpPr>
        <xdr:cNvPr id="36" name="Group 1045">
          <a:extLst>
            <a:ext uri="{FF2B5EF4-FFF2-40B4-BE49-F238E27FC236}">
              <a16:creationId xmlns:a16="http://schemas.microsoft.com/office/drawing/2014/main" id="{00000000-0008-0000-0700-000024000000}"/>
            </a:ext>
          </a:extLst>
        </xdr:cNvPr>
        <xdr:cNvGrpSpPr>
          <a:grpSpLocks/>
        </xdr:cNvGrpSpPr>
      </xdr:nvGrpSpPr>
      <xdr:grpSpPr bwMode="auto">
        <a:xfrm rot="5400000">
          <a:off x="18270027" y="3335901"/>
          <a:ext cx="2733676" cy="1687985"/>
          <a:chOff x="2321" y="821"/>
          <a:chExt cx="306" cy="156"/>
        </a:xfrm>
      </xdr:grpSpPr>
      <xdr:sp macro="" textlink="">
        <xdr:nvSpPr>
          <xdr:cNvPr id="37" name="Rectangle 1047">
            <a:extLst>
              <a:ext uri="{FF2B5EF4-FFF2-40B4-BE49-F238E27FC236}">
                <a16:creationId xmlns:a16="http://schemas.microsoft.com/office/drawing/2014/main" id="{00000000-0008-0000-0700-000025000000}"/>
              </a:ext>
            </a:extLst>
          </xdr:cNvPr>
          <xdr:cNvSpPr>
            <a:spLocks noChangeAspect="1" noChangeArrowheads="1"/>
          </xdr:cNvSpPr>
        </xdr:nvSpPr>
        <xdr:spPr bwMode="auto">
          <a:xfrm rot="16200000">
            <a:off x="2280" y="883"/>
            <a:ext cx="126" cy="27"/>
          </a:xfrm>
          <a:prstGeom prst="rect">
            <a:avLst/>
          </a:prstGeom>
          <a:gradFill rotWithShape="0">
            <a:gsLst>
              <a:gs pos="0">
                <a:schemeClr val="tx2">
                  <a:lumMod val="20000"/>
                  <a:lumOff val="80000"/>
                </a:schemeClr>
              </a:gs>
              <a:gs pos="50000">
                <a:srgbClr val="00B0F0"/>
              </a:gs>
              <a:gs pos="100000">
                <a:schemeClr val="tx2">
                  <a:lumMod val="20000"/>
                  <a:lumOff val="80000"/>
                </a:schemeClr>
              </a:gs>
            </a:gsLst>
            <a:lin ang="5400000" scaled="1"/>
          </a:gradFill>
          <a:ln w="9525">
            <a:solidFill>
              <a:srgbClr val="000000"/>
            </a:solidFill>
            <a:miter lim="800000"/>
            <a:headEnd/>
            <a:tailEnd/>
          </a:ln>
        </xdr:spPr>
      </xdr:sp>
      <xdr:sp macro="" textlink="">
        <xdr:nvSpPr>
          <xdr:cNvPr id="38" name="Rectangle 1048">
            <a:extLst>
              <a:ext uri="{FF2B5EF4-FFF2-40B4-BE49-F238E27FC236}">
                <a16:creationId xmlns:a16="http://schemas.microsoft.com/office/drawing/2014/main" id="{00000000-0008-0000-0700-000026000000}"/>
              </a:ext>
            </a:extLst>
          </xdr:cNvPr>
          <xdr:cNvSpPr>
            <a:spLocks noChangeAspect="1" noChangeArrowheads="1"/>
          </xdr:cNvSpPr>
        </xdr:nvSpPr>
        <xdr:spPr bwMode="auto">
          <a:xfrm rot="16200000">
            <a:off x="2339" y="938"/>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39" name="Rectangle 1049">
            <a:extLst>
              <a:ext uri="{FF2B5EF4-FFF2-40B4-BE49-F238E27FC236}">
                <a16:creationId xmlns:a16="http://schemas.microsoft.com/office/drawing/2014/main" id="{00000000-0008-0000-0700-000027000000}"/>
              </a:ext>
            </a:extLst>
          </xdr:cNvPr>
          <xdr:cNvSpPr>
            <a:spLocks noChangeAspect="1" noChangeArrowheads="1"/>
          </xdr:cNvSpPr>
        </xdr:nvSpPr>
        <xdr:spPr bwMode="auto">
          <a:xfrm rot="16200000">
            <a:off x="2338" y="819"/>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40" name="Rectangle 1050">
            <a:extLst>
              <a:ext uri="{FF2B5EF4-FFF2-40B4-BE49-F238E27FC236}">
                <a16:creationId xmlns:a16="http://schemas.microsoft.com/office/drawing/2014/main" id="{00000000-0008-0000-0700-000028000000}"/>
              </a:ext>
            </a:extLst>
          </xdr:cNvPr>
          <xdr:cNvSpPr>
            <a:spLocks noChangeAspect="1" noChangeArrowheads="1"/>
          </xdr:cNvSpPr>
        </xdr:nvSpPr>
        <xdr:spPr bwMode="auto">
          <a:xfrm rot="16200000">
            <a:off x="2326" y="884"/>
            <a:ext cx="126" cy="26"/>
          </a:xfrm>
          <a:prstGeom prst="rect">
            <a:avLst/>
          </a:prstGeom>
          <a:gradFill rotWithShape="0">
            <a:gsLst>
              <a:gs pos="0">
                <a:schemeClr val="tx2">
                  <a:lumMod val="20000"/>
                  <a:lumOff val="80000"/>
                </a:schemeClr>
              </a:gs>
              <a:gs pos="50000">
                <a:srgbClr val="00B0F0"/>
              </a:gs>
              <a:gs pos="100000">
                <a:schemeClr val="tx2">
                  <a:lumMod val="20000"/>
                  <a:lumOff val="80000"/>
                </a:schemeClr>
              </a:gs>
            </a:gsLst>
            <a:lin ang="5400000" scaled="1"/>
          </a:gradFill>
          <a:ln w="9525">
            <a:solidFill>
              <a:srgbClr val="000000"/>
            </a:solidFill>
            <a:miter lim="800000"/>
            <a:headEnd/>
            <a:tailEnd/>
          </a:ln>
        </xdr:spPr>
      </xdr:sp>
      <xdr:sp macro="" textlink="">
        <xdr:nvSpPr>
          <xdr:cNvPr id="41" name="Rectangle 1051">
            <a:extLst>
              <a:ext uri="{FF2B5EF4-FFF2-40B4-BE49-F238E27FC236}">
                <a16:creationId xmlns:a16="http://schemas.microsoft.com/office/drawing/2014/main" id="{00000000-0008-0000-0700-000029000000}"/>
              </a:ext>
            </a:extLst>
          </xdr:cNvPr>
          <xdr:cNvSpPr>
            <a:spLocks noChangeAspect="1" noChangeArrowheads="1"/>
          </xdr:cNvSpPr>
        </xdr:nvSpPr>
        <xdr:spPr bwMode="auto">
          <a:xfrm rot="16200000">
            <a:off x="2386" y="938"/>
            <a:ext cx="8" cy="35"/>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42" name="Rectangle 1052">
            <a:extLst>
              <a:ext uri="{FF2B5EF4-FFF2-40B4-BE49-F238E27FC236}">
                <a16:creationId xmlns:a16="http://schemas.microsoft.com/office/drawing/2014/main" id="{00000000-0008-0000-0700-00002A000000}"/>
              </a:ext>
            </a:extLst>
          </xdr:cNvPr>
          <xdr:cNvSpPr>
            <a:spLocks noChangeAspect="1" noChangeArrowheads="1"/>
          </xdr:cNvSpPr>
        </xdr:nvSpPr>
        <xdr:spPr bwMode="auto">
          <a:xfrm rot="16200000">
            <a:off x="2385" y="819"/>
            <a:ext cx="8" cy="35"/>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43" name="Rectangle 1053">
            <a:extLst>
              <a:ext uri="{FF2B5EF4-FFF2-40B4-BE49-F238E27FC236}">
                <a16:creationId xmlns:a16="http://schemas.microsoft.com/office/drawing/2014/main" id="{00000000-0008-0000-0700-00002B000000}"/>
              </a:ext>
            </a:extLst>
          </xdr:cNvPr>
          <xdr:cNvSpPr>
            <a:spLocks noChangeAspect="1" noChangeArrowheads="1"/>
          </xdr:cNvSpPr>
        </xdr:nvSpPr>
        <xdr:spPr bwMode="auto">
          <a:xfrm rot="16200000">
            <a:off x="2371" y="883"/>
            <a:ext cx="126" cy="27"/>
          </a:xfrm>
          <a:prstGeom prst="rect">
            <a:avLst/>
          </a:prstGeom>
          <a:gradFill rotWithShape="0">
            <a:gsLst>
              <a:gs pos="0">
                <a:schemeClr val="tx2">
                  <a:lumMod val="20000"/>
                  <a:lumOff val="80000"/>
                </a:schemeClr>
              </a:gs>
              <a:gs pos="50000">
                <a:srgbClr val="00B0F0"/>
              </a:gs>
              <a:gs pos="100000">
                <a:schemeClr val="tx2">
                  <a:lumMod val="20000"/>
                  <a:lumOff val="80000"/>
                </a:schemeClr>
              </a:gs>
            </a:gsLst>
            <a:lin ang="5400000" scaled="1"/>
          </a:gradFill>
          <a:ln w="9525">
            <a:solidFill>
              <a:srgbClr val="000000"/>
            </a:solidFill>
            <a:miter lim="800000"/>
            <a:headEnd/>
            <a:tailEnd/>
          </a:ln>
        </xdr:spPr>
      </xdr:sp>
      <xdr:sp macro="" textlink="">
        <xdr:nvSpPr>
          <xdr:cNvPr id="44" name="Rectangle 1054">
            <a:extLst>
              <a:ext uri="{FF2B5EF4-FFF2-40B4-BE49-F238E27FC236}">
                <a16:creationId xmlns:a16="http://schemas.microsoft.com/office/drawing/2014/main" id="{00000000-0008-0000-0700-00002C000000}"/>
              </a:ext>
            </a:extLst>
          </xdr:cNvPr>
          <xdr:cNvSpPr>
            <a:spLocks noChangeAspect="1" noChangeArrowheads="1"/>
          </xdr:cNvSpPr>
        </xdr:nvSpPr>
        <xdr:spPr bwMode="auto">
          <a:xfrm rot="16200000">
            <a:off x="2430" y="938"/>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45" name="Rectangle 1055">
            <a:extLst>
              <a:ext uri="{FF2B5EF4-FFF2-40B4-BE49-F238E27FC236}">
                <a16:creationId xmlns:a16="http://schemas.microsoft.com/office/drawing/2014/main" id="{00000000-0008-0000-0700-00002D000000}"/>
              </a:ext>
            </a:extLst>
          </xdr:cNvPr>
          <xdr:cNvSpPr>
            <a:spLocks noChangeAspect="1" noChangeArrowheads="1"/>
          </xdr:cNvSpPr>
        </xdr:nvSpPr>
        <xdr:spPr bwMode="auto">
          <a:xfrm rot="16200000">
            <a:off x="2429" y="819"/>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46" name="Rectangle 1056">
            <a:extLst>
              <a:ext uri="{FF2B5EF4-FFF2-40B4-BE49-F238E27FC236}">
                <a16:creationId xmlns:a16="http://schemas.microsoft.com/office/drawing/2014/main" id="{00000000-0008-0000-0700-00002E000000}"/>
              </a:ext>
            </a:extLst>
          </xdr:cNvPr>
          <xdr:cNvSpPr>
            <a:spLocks noChangeAspect="1" noChangeArrowheads="1"/>
          </xdr:cNvSpPr>
        </xdr:nvSpPr>
        <xdr:spPr bwMode="auto">
          <a:xfrm rot="16200000">
            <a:off x="2416" y="883"/>
            <a:ext cx="126" cy="27"/>
          </a:xfrm>
          <a:prstGeom prst="rect">
            <a:avLst/>
          </a:prstGeom>
          <a:gradFill rotWithShape="0">
            <a:gsLst>
              <a:gs pos="0">
                <a:schemeClr val="tx2">
                  <a:lumMod val="20000"/>
                  <a:lumOff val="80000"/>
                </a:schemeClr>
              </a:gs>
              <a:gs pos="50000">
                <a:srgbClr val="00B0F0"/>
              </a:gs>
              <a:gs pos="100000">
                <a:schemeClr val="tx2">
                  <a:lumMod val="20000"/>
                  <a:lumOff val="80000"/>
                </a:schemeClr>
              </a:gs>
            </a:gsLst>
            <a:lin ang="5400000" scaled="1"/>
          </a:gradFill>
          <a:ln w="9525">
            <a:solidFill>
              <a:srgbClr val="000000"/>
            </a:solidFill>
            <a:miter lim="800000"/>
            <a:headEnd/>
            <a:tailEnd/>
          </a:ln>
        </xdr:spPr>
      </xdr:sp>
      <xdr:sp macro="" textlink="">
        <xdr:nvSpPr>
          <xdr:cNvPr id="47" name="Rectangle 1057">
            <a:extLst>
              <a:ext uri="{FF2B5EF4-FFF2-40B4-BE49-F238E27FC236}">
                <a16:creationId xmlns:a16="http://schemas.microsoft.com/office/drawing/2014/main" id="{00000000-0008-0000-0700-00002F000000}"/>
              </a:ext>
            </a:extLst>
          </xdr:cNvPr>
          <xdr:cNvSpPr>
            <a:spLocks noChangeAspect="1" noChangeArrowheads="1"/>
          </xdr:cNvSpPr>
        </xdr:nvSpPr>
        <xdr:spPr bwMode="auto">
          <a:xfrm rot="16200000">
            <a:off x="2475" y="938"/>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48" name="Rectangle 1058">
            <a:extLst>
              <a:ext uri="{FF2B5EF4-FFF2-40B4-BE49-F238E27FC236}">
                <a16:creationId xmlns:a16="http://schemas.microsoft.com/office/drawing/2014/main" id="{00000000-0008-0000-0700-000030000000}"/>
              </a:ext>
            </a:extLst>
          </xdr:cNvPr>
          <xdr:cNvSpPr>
            <a:spLocks noChangeAspect="1" noChangeArrowheads="1"/>
          </xdr:cNvSpPr>
        </xdr:nvSpPr>
        <xdr:spPr bwMode="auto">
          <a:xfrm rot="16200000">
            <a:off x="2474" y="819"/>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49" name="Rectangle 1059">
            <a:extLst>
              <a:ext uri="{FF2B5EF4-FFF2-40B4-BE49-F238E27FC236}">
                <a16:creationId xmlns:a16="http://schemas.microsoft.com/office/drawing/2014/main" id="{00000000-0008-0000-0700-000031000000}"/>
              </a:ext>
            </a:extLst>
          </xdr:cNvPr>
          <xdr:cNvSpPr>
            <a:spLocks noChangeAspect="1" noChangeArrowheads="1"/>
          </xdr:cNvSpPr>
        </xdr:nvSpPr>
        <xdr:spPr bwMode="auto">
          <a:xfrm rot="16200000">
            <a:off x="2462" y="884"/>
            <a:ext cx="126" cy="26"/>
          </a:xfrm>
          <a:prstGeom prst="rect">
            <a:avLst/>
          </a:prstGeom>
          <a:gradFill rotWithShape="0">
            <a:gsLst>
              <a:gs pos="0">
                <a:schemeClr val="tx2">
                  <a:lumMod val="20000"/>
                  <a:lumOff val="80000"/>
                </a:schemeClr>
              </a:gs>
              <a:gs pos="50000">
                <a:srgbClr val="00B0F0"/>
              </a:gs>
              <a:gs pos="100000">
                <a:schemeClr val="tx2">
                  <a:lumMod val="20000"/>
                  <a:lumOff val="80000"/>
                </a:schemeClr>
              </a:gs>
            </a:gsLst>
            <a:lin ang="5400000" scaled="1"/>
          </a:gradFill>
          <a:ln w="9525">
            <a:solidFill>
              <a:srgbClr val="000000"/>
            </a:solidFill>
            <a:miter lim="800000"/>
            <a:headEnd/>
            <a:tailEnd/>
          </a:ln>
        </xdr:spPr>
      </xdr:sp>
      <xdr:sp macro="" textlink="">
        <xdr:nvSpPr>
          <xdr:cNvPr id="50" name="Rectangle 1060">
            <a:extLst>
              <a:ext uri="{FF2B5EF4-FFF2-40B4-BE49-F238E27FC236}">
                <a16:creationId xmlns:a16="http://schemas.microsoft.com/office/drawing/2014/main" id="{00000000-0008-0000-0700-000032000000}"/>
              </a:ext>
            </a:extLst>
          </xdr:cNvPr>
          <xdr:cNvSpPr>
            <a:spLocks noChangeAspect="1" noChangeArrowheads="1"/>
          </xdr:cNvSpPr>
        </xdr:nvSpPr>
        <xdr:spPr bwMode="auto">
          <a:xfrm rot="16200000">
            <a:off x="2522" y="938"/>
            <a:ext cx="8" cy="35"/>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51" name="Rectangle 1061">
            <a:extLst>
              <a:ext uri="{FF2B5EF4-FFF2-40B4-BE49-F238E27FC236}">
                <a16:creationId xmlns:a16="http://schemas.microsoft.com/office/drawing/2014/main" id="{00000000-0008-0000-0700-000033000000}"/>
              </a:ext>
            </a:extLst>
          </xdr:cNvPr>
          <xdr:cNvSpPr>
            <a:spLocks noChangeAspect="1" noChangeArrowheads="1"/>
          </xdr:cNvSpPr>
        </xdr:nvSpPr>
        <xdr:spPr bwMode="auto">
          <a:xfrm rot="16200000">
            <a:off x="2521" y="819"/>
            <a:ext cx="8" cy="35"/>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52" name="Rectangle 1062">
            <a:extLst>
              <a:ext uri="{FF2B5EF4-FFF2-40B4-BE49-F238E27FC236}">
                <a16:creationId xmlns:a16="http://schemas.microsoft.com/office/drawing/2014/main" id="{00000000-0008-0000-0700-000034000000}"/>
              </a:ext>
            </a:extLst>
          </xdr:cNvPr>
          <xdr:cNvSpPr>
            <a:spLocks noChangeAspect="1" noChangeArrowheads="1"/>
          </xdr:cNvSpPr>
        </xdr:nvSpPr>
        <xdr:spPr bwMode="auto">
          <a:xfrm rot="16200000">
            <a:off x="2507" y="883"/>
            <a:ext cx="126" cy="27"/>
          </a:xfrm>
          <a:prstGeom prst="rect">
            <a:avLst/>
          </a:prstGeom>
          <a:gradFill rotWithShape="0">
            <a:gsLst>
              <a:gs pos="0">
                <a:schemeClr val="tx2">
                  <a:lumMod val="20000"/>
                  <a:lumOff val="80000"/>
                </a:schemeClr>
              </a:gs>
              <a:gs pos="50000">
                <a:srgbClr val="00B0F0"/>
              </a:gs>
              <a:gs pos="100000">
                <a:schemeClr val="tx2">
                  <a:lumMod val="20000"/>
                  <a:lumOff val="80000"/>
                </a:schemeClr>
              </a:gs>
            </a:gsLst>
            <a:lin ang="5400000" scaled="1"/>
          </a:gradFill>
          <a:ln w="9525">
            <a:solidFill>
              <a:srgbClr val="000000"/>
            </a:solidFill>
            <a:miter lim="800000"/>
            <a:headEnd/>
            <a:tailEnd/>
          </a:ln>
        </xdr:spPr>
      </xdr:sp>
      <xdr:sp macro="" textlink="">
        <xdr:nvSpPr>
          <xdr:cNvPr id="53" name="Rectangle 1063">
            <a:extLst>
              <a:ext uri="{FF2B5EF4-FFF2-40B4-BE49-F238E27FC236}">
                <a16:creationId xmlns:a16="http://schemas.microsoft.com/office/drawing/2014/main" id="{00000000-0008-0000-0700-000035000000}"/>
              </a:ext>
            </a:extLst>
          </xdr:cNvPr>
          <xdr:cNvSpPr>
            <a:spLocks noChangeAspect="1" noChangeArrowheads="1"/>
          </xdr:cNvSpPr>
        </xdr:nvSpPr>
        <xdr:spPr bwMode="auto">
          <a:xfrm rot="16200000">
            <a:off x="2566" y="938"/>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54" name="Rectangle 1064">
            <a:extLst>
              <a:ext uri="{FF2B5EF4-FFF2-40B4-BE49-F238E27FC236}">
                <a16:creationId xmlns:a16="http://schemas.microsoft.com/office/drawing/2014/main" id="{00000000-0008-0000-0700-000036000000}"/>
              </a:ext>
            </a:extLst>
          </xdr:cNvPr>
          <xdr:cNvSpPr>
            <a:spLocks noChangeAspect="1" noChangeArrowheads="1"/>
          </xdr:cNvSpPr>
        </xdr:nvSpPr>
        <xdr:spPr bwMode="auto">
          <a:xfrm rot="16200000">
            <a:off x="2565" y="819"/>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55" name="Text Box 1096">
            <a:extLst>
              <a:ext uri="{FF2B5EF4-FFF2-40B4-BE49-F238E27FC236}">
                <a16:creationId xmlns:a16="http://schemas.microsoft.com/office/drawing/2014/main" id="{00000000-0008-0000-0700-000037000000}"/>
              </a:ext>
            </a:extLst>
          </xdr:cNvPr>
          <xdr:cNvSpPr txBox="1">
            <a:spLocks noChangeArrowheads="1"/>
          </xdr:cNvSpPr>
        </xdr:nvSpPr>
        <xdr:spPr bwMode="auto">
          <a:xfrm>
            <a:off x="2590" y="852"/>
            <a:ext cx="37" cy="125"/>
          </a:xfrm>
          <a:prstGeom prst="rect">
            <a:avLst/>
          </a:prstGeom>
          <a:noFill/>
          <a:ln w="9525">
            <a:noFill/>
            <a:miter lim="800000"/>
            <a:headEnd/>
            <a:tailEnd/>
          </a:ln>
        </xdr:spPr>
        <xdr:txBody>
          <a:bodyPr wrap="square" lIns="18288" tIns="18288" rIns="18288" bIns="0" anchor="t" upright="1">
            <a:noAutofit/>
          </a:bodyPr>
          <a:lstStyle/>
          <a:p>
            <a:pPr algn="ctr" rtl="0">
              <a:defRPr sz="1000"/>
            </a:pPr>
            <a:r>
              <a:rPr lang="en-US" sz="1800" b="1" i="0" strike="noStrike">
                <a:solidFill>
                  <a:srgbClr val="000000"/>
                </a:solidFill>
                <a:latin typeface="Arial Narrow" pitchFamily="34" charset="0"/>
              </a:rPr>
              <a:t>RO 1</a:t>
            </a:r>
          </a:p>
        </xdr:txBody>
      </xdr:sp>
      <xdr:sp macro="" textlink="">
        <xdr:nvSpPr>
          <xdr:cNvPr id="56" name="Rectangle 1097">
            <a:extLst>
              <a:ext uri="{FF2B5EF4-FFF2-40B4-BE49-F238E27FC236}">
                <a16:creationId xmlns:a16="http://schemas.microsoft.com/office/drawing/2014/main" id="{00000000-0008-0000-0700-000038000000}"/>
              </a:ext>
            </a:extLst>
          </xdr:cNvPr>
          <xdr:cNvSpPr>
            <a:spLocks noChangeArrowheads="1"/>
          </xdr:cNvSpPr>
        </xdr:nvSpPr>
        <xdr:spPr bwMode="auto">
          <a:xfrm>
            <a:off x="2321" y="821"/>
            <a:ext cx="268" cy="8"/>
          </a:xfrm>
          <a:prstGeom prst="rect">
            <a:avLst/>
          </a:prstGeom>
          <a:solidFill>
            <a:schemeClr val="bg1">
              <a:lumMod val="50000"/>
            </a:schemeClr>
          </a:solidFill>
          <a:ln w="9525">
            <a:solidFill>
              <a:srgbClr val="000000"/>
            </a:solidFill>
            <a:miter lim="800000"/>
            <a:headEnd/>
            <a:tailEnd/>
          </a:ln>
        </xdr:spPr>
      </xdr:sp>
      <xdr:sp macro="" textlink="">
        <xdr:nvSpPr>
          <xdr:cNvPr id="57" name="Line 1098">
            <a:extLst>
              <a:ext uri="{FF2B5EF4-FFF2-40B4-BE49-F238E27FC236}">
                <a16:creationId xmlns:a16="http://schemas.microsoft.com/office/drawing/2014/main" id="{00000000-0008-0000-0700-000039000000}"/>
              </a:ext>
            </a:extLst>
          </xdr:cNvPr>
          <xdr:cNvSpPr>
            <a:spLocks noChangeShapeType="1"/>
          </xdr:cNvSpPr>
        </xdr:nvSpPr>
        <xdr:spPr bwMode="auto">
          <a:xfrm flipV="1">
            <a:off x="2342" y="824"/>
            <a:ext cx="0" cy="142"/>
          </a:xfrm>
          <a:prstGeom prst="line">
            <a:avLst/>
          </a:prstGeom>
          <a:noFill/>
          <a:ln w="38100">
            <a:solidFill>
              <a:srgbClr val="0000FF"/>
            </a:solidFill>
            <a:round/>
            <a:headEnd/>
            <a:tailEnd/>
          </a:ln>
        </xdr:spPr>
      </xdr:sp>
      <xdr:sp macro="" textlink="">
        <xdr:nvSpPr>
          <xdr:cNvPr id="58" name="Line 1099">
            <a:extLst>
              <a:ext uri="{FF2B5EF4-FFF2-40B4-BE49-F238E27FC236}">
                <a16:creationId xmlns:a16="http://schemas.microsoft.com/office/drawing/2014/main" id="{00000000-0008-0000-0700-00003A000000}"/>
              </a:ext>
            </a:extLst>
          </xdr:cNvPr>
          <xdr:cNvSpPr>
            <a:spLocks noChangeShapeType="1"/>
          </xdr:cNvSpPr>
        </xdr:nvSpPr>
        <xdr:spPr bwMode="auto">
          <a:xfrm flipV="1">
            <a:off x="2479" y="824"/>
            <a:ext cx="0" cy="142"/>
          </a:xfrm>
          <a:prstGeom prst="line">
            <a:avLst/>
          </a:prstGeom>
          <a:noFill/>
          <a:ln w="38100">
            <a:solidFill>
              <a:srgbClr val="0000FF"/>
            </a:solidFill>
            <a:round/>
            <a:headEnd/>
            <a:tailEnd/>
          </a:ln>
        </xdr:spPr>
      </xdr:sp>
      <xdr:sp macro="" textlink="">
        <xdr:nvSpPr>
          <xdr:cNvPr id="59" name="Line 1100">
            <a:extLst>
              <a:ext uri="{FF2B5EF4-FFF2-40B4-BE49-F238E27FC236}">
                <a16:creationId xmlns:a16="http://schemas.microsoft.com/office/drawing/2014/main" id="{00000000-0008-0000-0700-00003B000000}"/>
              </a:ext>
            </a:extLst>
          </xdr:cNvPr>
          <xdr:cNvSpPr>
            <a:spLocks noChangeShapeType="1"/>
          </xdr:cNvSpPr>
        </xdr:nvSpPr>
        <xdr:spPr bwMode="auto">
          <a:xfrm flipV="1">
            <a:off x="2434" y="824"/>
            <a:ext cx="0" cy="142"/>
          </a:xfrm>
          <a:prstGeom prst="line">
            <a:avLst/>
          </a:prstGeom>
          <a:noFill/>
          <a:ln w="38100">
            <a:solidFill>
              <a:srgbClr val="0000FF"/>
            </a:solidFill>
            <a:round/>
            <a:headEnd/>
            <a:tailEnd/>
          </a:ln>
        </xdr:spPr>
      </xdr:sp>
      <xdr:sp macro="" textlink="">
        <xdr:nvSpPr>
          <xdr:cNvPr id="60" name="Line 1101">
            <a:extLst>
              <a:ext uri="{FF2B5EF4-FFF2-40B4-BE49-F238E27FC236}">
                <a16:creationId xmlns:a16="http://schemas.microsoft.com/office/drawing/2014/main" id="{00000000-0008-0000-0700-00003C000000}"/>
              </a:ext>
            </a:extLst>
          </xdr:cNvPr>
          <xdr:cNvSpPr>
            <a:spLocks noChangeShapeType="1"/>
          </xdr:cNvSpPr>
        </xdr:nvSpPr>
        <xdr:spPr bwMode="auto">
          <a:xfrm flipV="1">
            <a:off x="2388" y="824"/>
            <a:ext cx="0" cy="142"/>
          </a:xfrm>
          <a:prstGeom prst="line">
            <a:avLst/>
          </a:prstGeom>
          <a:noFill/>
          <a:ln w="38100">
            <a:solidFill>
              <a:srgbClr val="0000FF"/>
            </a:solidFill>
            <a:round/>
            <a:headEnd/>
            <a:tailEnd/>
          </a:ln>
        </xdr:spPr>
      </xdr:sp>
      <xdr:sp macro="" textlink="">
        <xdr:nvSpPr>
          <xdr:cNvPr id="61" name="Line 1102">
            <a:extLst>
              <a:ext uri="{FF2B5EF4-FFF2-40B4-BE49-F238E27FC236}">
                <a16:creationId xmlns:a16="http://schemas.microsoft.com/office/drawing/2014/main" id="{00000000-0008-0000-0700-00003D000000}"/>
              </a:ext>
            </a:extLst>
          </xdr:cNvPr>
          <xdr:cNvSpPr>
            <a:spLocks noChangeShapeType="1"/>
          </xdr:cNvSpPr>
        </xdr:nvSpPr>
        <xdr:spPr bwMode="auto">
          <a:xfrm flipV="1">
            <a:off x="2570" y="824"/>
            <a:ext cx="0" cy="142"/>
          </a:xfrm>
          <a:prstGeom prst="line">
            <a:avLst/>
          </a:prstGeom>
          <a:noFill/>
          <a:ln w="38100">
            <a:solidFill>
              <a:srgbClr val="0000FF"/>
            </a:solidFill>
            <a:round/>
            <a:headEnd/>
            <a:tailEnd/>
          </a:ln>
        </xdr:spPr>
      </xdr:sp>
      <xdr:sp macro="" textlink="">
        <xdr:nvSpPr>
          <xdr:cNvPr id="62" name="Line 1103">
            <a:extLst>
              <a:ext uri="{FF2B5EF4-FFF2-40B4-BE49-F238E27FC236}">
                <a16:creationId xmlns:a16="http://schemas.microsoft.com/office/drawing/2014/main" id="{00000000-0008-0000-0700-00003E000000}"/>
              </a:ext>
            </a:extLst>
          </xdr:cNvPr>
          <xdr:cNvSpPr>
            <a:spLocks noChangeShapeType="1"/>
          </xdr:cNvSpPr>
        </xdr:nvSpPr>
        <xdr:spPr bwMode="auto">
          <a:xfrm flipV="1">
            <a:off x="2525" y="824"/>
            <a:ext cx="0" cy="142"/>
          </a:xfrm>
          <a:prstGeom prst="line">
            <a:avLst/>
          </a:prstGeom>
          <a:noFill/>
          <a:ln w="38100">
            <a:solidFill>
              <a:srgbClr val="0000FF"/>
            </a:solidFill>
            <a:round/>
            <a:headEnd/>
            <a:tailEnd/>
          </a:ln>
        </xdr:spPr>
      </xdr:sp>
      <xdr:sp macro="" textlink="">
        <xdr:nvSpPr>
          <xdr:cNvPr id="63" name="Rectangle 1065">
            <a:extLst>
              <a:ext uri="{FF2B5EF4-FFF2-40B4-BE49-F238E27FC236}">
                <a16:creationId xmlns:a16="http://schemas.microsoft.com/office/drawing/2014/main" id="{00000000-0008-0000-0700-00003F000000}"/>
              </a:ext>
            </a:extLst>
          </xdr:cNvPr>
          <xdr:cNvSpPr>
            <a:spLocks noChangeArrowheads="1"/>
          </xdr:cNvSpPr>
        </xdr:nvSpPr>
        <xdr:spPr bwMode="auto">
          <a:xfrm>
            <a:off x="2322" y="963"/>
            <a:ext cx="265" cy="8"/>
          </a:xfrm>
          <a:prstGeom prst="rect">
            <a:avLst/>
          </a:prstGeom>
          <a:solidFill>
            <a:schemeClr val="bg1">
              <a:lumMod val="50000"/>
            </a:schemeClr>
          </a:solidFill>
          <a:ln w="9525">
            <a:solidFill>
              <a:srgbClr val="000000"/>
            </a:solidFill>
            <a:miter lim="800000"/>
            <a:headEnd/>
            <a:tailEnd/>
          </a:ln>
        </xdr:spPr>
      </xdr:sp>
    </xdr:grpSp>
    <xdr:clientData/>
  </xdr:twoCellAnchor>
  <xdr:twoCellAnchor>
    <xdr:from>
      <xdr:col>38</xdr:col>
      <xdr:colOff>124284</xdr:colOff>
      <xdr:row>31</xdr:row>
      <xdr:rowOff>139700</xdr:rowOff>
    </xdr:from>
    <xdr:to>
      <xdr:col>41</xdr:col>
      <xdr:colOff>190500</xdr:colOff>
      <xdr:row>34</xdr:row>
      <xdr:rowOff>203200</xdr:rowOff>
    </xdr:to>
    <xdr:sp macro="" textlink="">
      <xdr:nvSpPr>
        <xdr:cNvPr id="64" name="AutoShape 1525">
          <a:extLst>
            <a:ext uri="{FF2B5EF4-FFF2-40B4-BE49-F238E27FC236}">
              <a16:creationId xmlns:a16="http://schemas.microsoft.com/office/drawing/2014/main" id="{00000000-0008-0000-0700-000040000000}"/>
            </a:ext>
          </a:extLst>
        </xdr:cNvPr>
        <xdr:cNvSpPr>
          <a:spLocks noChangeArrowheads="1"/>
        </xdr:cNvSpPr>
      </xdr:nvSpPr>
      <xdr:spPr bwMode="auto">
        <a:xfrm>
          <a:off x="24851184" y="8661400"/>
          <a:ext cx="2517316" cy="749300"/>
        </a:xfrm>
        <a:prstGeom prst="homePlate">
          <a:avLst>
            <a:gd name="adj" fmla="val 72917"/>
          </a:avLst>
        </a:prstGeom>
        <a:solidFill>
          <a:srgbClr val="FF6600"/>
        </a:solidFill>
        <a:ln w="9525">
          <a:solidFill>
            <a:srgbClr val="000000"/>
          </a:solidFill>
          <a:miter lim="800000"/>
          <a:headEnd/>
          <a:tailEnd/>
        </a:ln>
      </xdr:spPr>
      <xdr:txBody>
        <a:bodyPr vertOverflow="clip" wrap="square" lIns="27432" tIns="18288" rIns="27432" bIns="18288" anchor="ctr" upright="1"/>
        <a:lstStyle/>
        <a:p>
          <a:pPr algn="ctr" rtl="0"/>
          <a:r>
            <a:rPr lang="en-US" sz="1400" b="1" i="0">
              <a:effectLst/>
              <a:latin typeface="+mn-lt"/>
              <a:ea typeface="+mn-ea"/>
              <a:cs typeface="+mn-cs"/>
            </a:rPr>
            <a:t>Waste stream 2</a:t>
          </a:r>
          <a:r>
            <a:rPr lang="en-US" sz="1400" b="1" i="0" baseline="0">
              <a:effectLst/>
              <a:latin typeface="+mn-lt"/>
              <a:ea typeface="+mn-ea"/>
              <a:cs typeface="+mn-cs"/>
            </a:rPr>
            <a:t> to</a:t>
          </a:r>
          <a:r>
            <a:rPr lang="en-US" sz="1400" b="1" i="0">
              <a:effectLst/>
              <a:latin typeface="+mn-lt"/>
              <a:ea typeface="+mn-ea"/>
              <a:cs typeface="+mn-cs"/>
            </a:rPr>
            <a:t> Neutralisation</a:t>
          </a:r>
          <a:r>
            <a:rPr lang="en-US" sz="1400" b="1" i="0" baseline="0">
              <a:effectLst/>
              <a:latin typeface="+mn-lt"/>
              <a:ea typeface="+mn-ea"/>
              <a:cs typeface="+mn-cs"/>
            </a:rPr>
            <a:t> tank</a:t>
          </a:r>
          <a:endParaRPr lang="nl-NL" sz="1400">
            <a:effectLst/>
          </a:endParaRPr>
        </a:p>
      </xdr:txBody>
    </xdr:sp>
    <xdr:clientData/>
  </xdr:twoCellAnchor>
  <xdr:twoCellAnchor>
    <xdr:from>
      <xdr:col>30</xdr:col>
      <xdr:colOff>362068</xdr:colOff>
      <xdr:row>18</xdr:row>
      <xdr:rowOff>53596</xdr:rowOff>
    </xdr:from>
    <xdr:to>
      <xdr:col>38</xdr:col>
      <xdr:colOff>136008</xdr:colOff>
      <xdr:row>34</xdr:row>
      <xdr:rowOff>57660</xdr:rowOff>
    </xdr:to>
    <xdr:cxnSp macro="">
      <xdr:nvCxnSpPr>
        <xdr:cNvPr id="65" name="Shape 166">
          <a:extLst>
            <a:ext uri="{FF2B5EF4-FFF2-40B4-BE49-F238E27FC236}">
              <a16:creationId xmlns:a16="http://schemas.microsoft.com/office/drawing/2014/main" id="{00000000-0008-0000-0700-000041000000}"/>
            </a:ext>
          </a:extLst>
        </xdr:cNvPr>
        <xdr:cNvCxnSpPr/>
      </xdr:nvCxnSpPr>
      <xdr:spPr>
        <a:xfrm>
          <a:off x="20199468" y="5095496"/>
          <a:ext cx="4663440" cy="4169664"/>
        </a:xfrm>
        <a:prstGeom prst="bentConnector3">
          <a:avLst>
            <a:gd name="adj1" fmla="val 502"/>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355600</xdr:colOff>
      <xdr:row>14</xdr:row>
      <xdr:rowOff>12701</xdr:rowOff>
    </xdr:from>
    <xdr:to>
      <xdr:col>39</xdr:col>
      <xdr:colOff>12700</xdr:colOff>
      <xdr:row>14</xdr:row>
      <xdr:rowOff>25400</xdr:rowOff>
    </xdr:to>
    <xdr:cxnSp macro="">
      <xdr:nvCxnSpPr>
        <xdr:cNvPr id="66" name="Shape 166">
          <a:extLst>
            <a:ext uri="{FF2B5EF4-FFF2-40B4-BE49-F238E27FC236}">
              <a16:creationId xmlns:a16="http://schemas.microsoft.com/office/drawing/2014/main" id="{00000000-0008-0000-0700-000042000000}"/>
            </a:ext>
          </a:extLst>
        </xdr:cNvPr>
        <xdr:cNvCxnSpPr/>
      </xdr:nvCxnSpPr>
      <xdr:spPr>
        <a:xfrm>
          <a:off x="20655280" y="4081781"/>
          <a:ext cx="4572000" cy="12699"/>
        </a:xfrm>
        <a:prstGeom prst="bentConnector3">
          <a:avLst>
            <a:gd name="adj1" fmla="val 0"/>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539750</xdr:colOff>
      <xdr:row>5</xdr:row>
      <xdr:rowOff>69849</xdr:rowOff>
    </xdr:from>
    <xdr:to>
      <xdr:col>38</xdr:col>
      <xdr:colOff>233500</xdr:colOff>
      <xdr:row>7</xdr:row>
      <xdr:rowOff>43599</xdr:rowOff>
    </xdr:to>
    <xdr:sp macro="" textlink="">
      <xdr:nvSpPr>
        <xdr:cNvPr id="67" name="AutoShape 1525">
          <a:extLst>
            <a:ext uri="{FF2B5EF4-FFF2-40B4-BE49-F238E27FC236}">
              <a16:creationId xmlns:a16="http://schemas.microsoft.com/office/drawing/2014/main" id="{00000000-0008-0000-0700-000043000000}"/>
            </a:ext>
          </a:extLst>
        </xdr:cNvPr>
        <xdr:cNvSpPr>
          <a:spLocks noChangeArrowheads="1"/>
        </xdr:cNvSpPr>
      </xdr:nvSpPr>
      <xdr:spPr bwMode="auto">
        <a:xfrm rot="10800000">
          <a:off x="23277830" y="1982469"/>
          <a:ext cx="1461590" cy="430950"/>
        </a:xfrm>
        <a:prstGeom prst="homePlate">
          <a:avLst>
            <a:gd name="adj" fmla="val 72917"/>
          </a:avLst>
        </a:prstGeom>
        <a:solidFill>
          <a:srgbClr val="00B050"/>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sz="1200" b="1" i="0" strike="noStrike">
              <a:solidFill>
                <a:srgbClr val="000000"/>
              </a:solidFill>
              <a:latin typeface="Arial"/>
              <a:cs typeface="Arial"/>
            </a:rPr>
            <a:t>RO cleaning</a:t>
          </a:r>
        </a:p>
      </xdr:txBody>
    </xdr:sp>
    <xdr:clientData/>
  </xdr:twoCellAnchor>
  <xdr:twoCellAnchor>
    <xdr:from>
      <xdr:col>38</xdr:col>
      <xdr:colOff>246201</xdr:colOff>
      <xdr:row>6</xdr:row>
      <xdr:rowOff>106135</xdr:rowOff>
    </xdr:from>
    <xdr:to>
      <xdr:col>40</xdr:col>
      <xdr:colOff>599261</xdr:colOff>
      <xdr:row>14</xdr:row>
      <xdr:rowOff>4535</xdr:rowOff>
    </xdr:to>
    <xdr:cxnSp macro="">
      <xdr:nvCxnSpPr>
        <xdr:cNvPr id="68" name="Shape 166">
          <a:extLst>
            <a:ext uri="{FF2B5EF4-FFF2-40B4-BE49-F238E27FC236}">
              <a16:creationId xmlns:a16="http://schemas.microsoft.com/office/drawing/2014/main" id="{00000000-0008-0000-0700-000044000000}"/>
            </a:ext>
          </a:extLst>
        </xdr:cNvPr>
        <xdr:cNvCxnSpPr/>
      </xdr:nvCxnSpPr>
      <xdr:spPr>
        <a:xfrm rot="16200000" flipV="1">
          <a:off x="24933731" y="2065745"/>
          <a:ext cx="1826260" cy="2189480"/>
        </a:xfrm>
        <a:prstGeom prst="bentConnector2">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596899</xdr:colOff>
      <xdr:row>10</xdr:row>
      <xdr:rowOff>50800</xdr:rowOff>
    </xdr:from>
    <xdr:to>
      <xdr:col>44</xdr:col>
      <xdr:colOff>406399</xdr:colOff>
      <xdr:row>17</xdr:row>
      <xdr:rowOff>279399</xdr:rowOff>
    </xdr:to>
    <xdr:grpSp>
      <xdr:nvGrpSpPr>
        <xdr:cNvPr id="69" name="Group 68">
          <a:extLst>
            <a:ext uri="{FF2B5EF4-FFF2-40B4-BE49-F238E27FC236}">
              <a16:creationId xmlns:a16="http://schemas.microsoft.com/office/drawing/2014/main" id="{00000000-0008-0000-0700-000045000000}"/>
            </a:ext>
          </a:extLst>
        </xdr:cNvPr>
        <xdr:cNvGrpSpPr/>
      </xdr:nvGrpSpPr>
      <xdr:grpSpPr>
        <a:xfrm>
          <a:off x="26679524" y="3194050"/>
          <a:ext cx="2301875" cy="1943099"/>
          <a:chOff x="41950052" y="11901425"/>
          <a:chExt cx="3447877" cy="2384163"/>
        </a:xfrm>
      </xdr:grpSpPr>
      <xdr:sp macro="" textlink="">
        <xdr:nvSpPr>
          <xdr:cNvPr id="70" name="Can 69">
            <a:extLst>
              <a:ext uri="{FF2B5EF4-FFF2-40B4-BE49-F238E27FC236}">
                <a16:creationId xmlns:a16="http://schemas.microsoft.com/office/drawing/2014/main" id="{00000000-0008-0000-0700-000046000000}"/>
              </a:ext>
            </a:extLst>
          </xdr:cNvPr>
          <xdr:cNvSpPr/>
        </xdr:nvSpPr>
        <xdr:spPr>
          <a:xfrm>
            <a:off x="42664796" y="11901425"/>
            <a:ext cx="1798672" cy="1848923"/>
          </a:xfrm>
          <a:prstGeom prst="can">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AU" sz="1800"/>
          </a:p>
        </xdr:txBody>
      </xdr:sp>
      <xdr:sp macro="" textlink="">
        <xdr:nvSpPr>
          <xdr:cNvPr id="71" name="TextBox 124">
            <a:extLst>
              <a:ext uri="{FF2B5EF4-FFF2-40B4-BE49-F238E27FC236}">
                <a16:creationId xmlns:a16="http://schemas.microsoft.com/office/drawing/2014/main" id="{00000000-0008-0000-0700-000047000000}"/>
              </a:ext>
            </a:extLst>
          </xdr:cNvPr>
          <xdr:cNvSpPr txBox="1"/>
        </xdr:nvSpPr>
        <xdr:spPr>
          <a:xfrm>
            <a:off x="41950052" y="13812643"/>
            <a:ext cx="3447877" cy="472945"/>
          </a:xfrm>
          <a:prstGeom prst="rect">
            <a:avLst/>
          </a:prstGeom>
          <a:no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1800" b="1">
                <a:latin typeface="Arial Narrow" pitchFamily="34" charset="0"/>
              </a:rPr>
              <a:t>Product water Tank</a:t>
            </a:r>
            <a:endParaRPr lang="en-AU" sz="1800" b="1">
              <a:latin typeface="Arial Narrow" pitchFamily="34" charset="0"/>
            </a:endParaRPr>
          </a:p>
        </xdr:txBody>
      </xdr:sp>
    </xdr:grpSp>
    <xdr:clientData/>
  </xdr:twoCellAnchor>
  <xdr:twoCellAnchor>
    <xdr:from>
      <xdr:col>4</xdr:col>
      <xdr:colOff>31750</xdr:colOff>
      <xdr:row>14</xdr:row>
      <xdr:rowOff>111125</xdr:rowOff>
    </xdr:from>
    <xdr:to>
      <xdr:col>4</xdr:col>
      <xdr:colOff>671830</xdr:colOff>
      <xdr:row>14</xdr:row>
      <xdr:rowOff>114300</xdr:rowOff>
    </xdr:to>
    <xdr:cxnSp macro="">
      <xdr:nvCxnSpPr>
        <xdr:cNvPr id="72" name="Shape 166">
          <a:extLst>
            <a:ext uri="{FF2B5EF4-FFF2-40B4-BE49-F238E27FC236}">
              <a16:creationId xmlns:a16="http://schemas.microsoft.com/office/drawing/2014/main" id="{00000000-0008-0000-0700-000048000000}"/>
            </a:ext>
          </a:extLst>
        </xdr:cNvPr>
        <xdr:cNvCxnSpPr/>
      </xdr:nvCxnSpPr>
      <xdr:spPr>
        <a:xfrm>
          <a:off x="2927350" y="4180205"/>
          <a:ext cx="640080" cy="3175"/>
        </a:xfrm>
        <a:prstGeom prst="bentConnector3">
          <a:avLst>
            <a:gd name="adj1" fmla="val 50000"/>
          </a:avLst>
        </a:prstGeom>
        <a:ln w="254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406400</xdr:colOff>
      <xdr:row>14</xdr:row>
      <xdr:rowOff>12700</xdr:rowOff>
    </xdr:from>
    <xdr:to>
      <xdr:col>28</xdr:col>
      <xdr:colOff>558800</xdr:colOff>
      <xdr:row>14</xdr:row>
      <xdr:rowOff>25400</xdr:rowOff>
    </xdr:to>
    <xdr:cxnSp macro="">
      <xdr:nvCxnSpPr>
        <xdr:cNvPr id="73" name="Shape 166">
          <a:extLst>
            <a:ext uri="{FF2B5EF4-FFF2-40B4-BE49-F238E27FC236}">
              <a16:creationId xmlns:a16="http://schemas.microsoft.com/office/drawing/2014/main" id="{00000000-0008-0000-0700-000049000000}"/>
            </a:ext>
          </a:extLst>
        </xdr:cNvPr>
        <xdr:cNvCxnSpPr/>
      </xdr:nvCxnSpPr>
      <xdr:spPr>
        <a:xfrm>
          <a:off x="17368520" y="4081780"/>
          <a:ext cx="1676400" cy="12700"/>
        </a:xfrm>
        <a:prstGeom prst="bentConnector3">
          <a:avLst>
            <a:gd name="adj1" fmla="val -859"/>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596903</xdr:colOff>
      <xdr:row>26</xdr:row>
      <xdr:rowOff>104143</xdr:rowOff>
    </xdr:from>
    <xdr:to>
      <xdr:col>35</xdr:col>
      <xdr:colOff>596903</xdr:colOff>
      <xdr:row>34</xdr:row>
      <xdr:rowOff>12703</xdr:rowOff>
    </xdr:to>
    <xdr:cxnSp macro="">
      <xdr:nvCxnSpPr>
        <xdr:cNvPr id="74" name="Shape 166">
          <a:extLst>
            <a:ext uri="{FF2B5EF4-FFF2-40B4-BE49-F238E27FC236}">
              <a16:creationId xmlns:a16="http://schemas.microsoft.com/office/drawing/2014/main" id="{00000000-0008-0000-0700-00004A000000}"/>
            </a:ext>
          </a:extLst>
        </xdr:cNvPr>
        <xdr:cNvCxnSpPr/>
      </xdr:nvCxnSpPr>
      <xdr:spPr>
        <a:xfrm rot="16200000" flipH="1">
          <a:off x="22466303" y="8364223"/>
          <a:ext cx="1737360" cy="0"/>
        </a:xfrm>
        <a:prstGeom prst="bentConnector3">
          <a:avLst>
            <a:gd name="adj1" fmla="val 237"/>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563880</xdr:colOff>
      <xdr:row>6</xdr:row>
      <xdr:rowOff>64405</xdr:rowOff>
    </xdr:from>
    <xdr:to>
      <xdr:col>35</xdr:col>
      <xdr:colOff>533400</xdr:colOff>
      <xdr:row>9</xdr:row>
      <xdr:rowOff>18685</xdr:rowOff>
    </xdr:to>
    <xdr:cxnSp macro="">
      <xdr:nvCxnSpPr>
        <xdr:cNvPr id="75" name="Shape 166">
          <a:extLst>
            <a:ext uri="{FF2B5EF4-FFF2-40B4-BE49-F238E27FC236}">
              <a16:creationId xmlns:a16="http://schemas.microsoft.com/office/drawing/2014/main" id="{00000000-0008-0000-0700-00004B000000}"/>
            </a:ext>
          </a:extLst>
        </xdr:cNvPr>
        <xdr:cNvCxnSpPr/>
      </xdr:nvCxnSpPr>
      <xdr:spPr>
        <a:xfrm rot="10800000" flipV="1">
          <a:off x="20253960" y="2205625"/>
          <a:ext cx="3017520" cy="640080"/>
        </a:xfrm>
        <a:prstGeom prst="bentConnector2">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xdr:col>
      <xdr:colOff>660400</xdr:colOff>
      <xdr:row>11</xdr:row>
      <xdr:rowOff>139700</xdr:rowOff>
    </xdr:from>
    <xdr:to>
      <xdr:col>6</xdr:col>
      <xdr:colOff>127000</xdr:colOff>
      <xdr:row>17</xdr:row>
      <xdr:rowOff>139700</xdr:rowOff>
    </xdr:to>
    <xdr:pic>
      <xdr:nvPicPr>
        <xdr:cNvPr id="76" name="Picture 75">
          <a:extLst>
            <a:ext uri="{FF2B5EF4-FFF2-40B4-BE49-F238E27FC236}">
              <a16:creationId xmlns:a16="http://schemas.microsoft.com/office/drawing/2014/main" id="{00000000-0008-0000-0700-00004C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8634" t="36490" r="2078" b="27055"/>
        <a:stretch/>
      </xdr:blipFill>
      <xdr:spPr bwMode="auto">
        <a:xfrm>
          <a:off x="3556000" y="3522980"/>
          <a:ext cx="1013460" cy="1371600"/>
        </a:xfrm>
        <a:prstGeom prst="rect">
          <a:avLst/>
        </a:prstGeom>
        <a:noFill/>
        <a:ln>
          <a:noFill/>
        </a:ln>
        <a:extLst>
          <a:ext uri="{53640926-AAD7-44D8-BBD7-CCE9431645EC}">
            <a14:shadowObscured xmlns:a14="http://schemas.microsoft.com/office/drawing/2010/main"/>
          </a:ext>
        </a:extLst>
      </xdr:spPr>
    </xdr:pic>
    <xdr:clientData/>
  </xdr:twoCellAnchor>
  <xdr:twoCellAnchor>
    <xdr:from>
      <xdr:col>4</xdr:col>
      <xdr:colOff>508000</xdr:colOff>
      <xdr:row>9</xdr:row>
      <xdr:rowOff>139708</xdr:rowOff>
    </xdr:from>
    <xdr:to>
      <xdr:col>7</xdr:col>
      <xdr:colOff>177800</xdr:colOff>
      <xdr:row>11</xdr:row>
      <xdr:rowOff>101609</xdr:rowOff>
    </xdr:to>
    <xdr:sp macro="" textlink="">
      <xdr:nvSpPr>
        <xdr:cNvPr id="77" name="Text Box 1096">
          <a:extLst>
            <a:ext uri="{FF2B5EF4-FFF2-40B4-BE49-F238E27FC236}">
              <a16:creationId xmlns:a16="http://schemas.microsoft.com/office/drawing/2014/main" id="{00000000-0008-0000-0700-00004D000000}"/>
            </a:ext>
          </a:extLst>
        </xdr:cNvPr>
        <xdr:cNvSpPr txBox="1">
          <a:spLocks noChangeArrowheads="1"/>
        </xdr:cNvSpPr>
      </xdr:nvSpPr>
      <xdr:spPr bwMode="auto">
        <a:xfrm rot="5400000">
          <a:off x="4084319" y="2286009"/>
          <a:ext cx="518161" cy="1879600"/>
        </a:xfrm>
        <a:prstGeom prst="rect">
          <a:avLst/>
        </a:prstGeom>
        <a:noFill/>
        <a:ln w="9525">
          <a:noFill/>
          <a:miter lim="800000"/>
          <a:headEnd/>
          <a:tailEnd/>
        </a:ln>
      </xdr:spPr>
      <xdr:txBody>
        <a:bodyPr wrap="square" lIns="18288" tIns="18288" rIns="18288" bIns="0" anchor="t" upright="1">
          <a:noAutofit/>
        </a:bodyPr>
        <a:lstStyle/>
        <a:p>
          <a:pPr algn="ctr" rtl="0">
            <a:defRPr sz="1000"/>
          </a:pPr>
          <a:r>
            <a:rPr lang="en-US" sz="1800" b="1" i="0" strike="noStrike" baseline="0">
              <a:solidFill>
                <a:srgbClr val="000000"/>
              </a:solidFill>
              <a:latin typeface="Arial Narrow" pitchFamily="34" charset="0"/>
            </a:rPr>
            <a:t>Pre-filter</a:t>
          </a:r>
          <a:endParaRPr lang="en-US" sz="1800" b="1" i="0" strike="noStrike">
            <a:solidFill>
              <a:srgbClr val="000000"/>
            </a:solidFill>
            <a:latin typeface="Arial Narrow" pitchFamily="34" charset="0"/>
          </a:endParaRPr>
        </a:p>
      </xdr:txBody>
    </xdr:sp>
    <xdr:clientData/>
  </xdr:twoCellAnchor>
  <xdr:twoCellAnchor editAs="oneCell">
    <xdr:from>
      <xdr:col>8</xdr:col>
      <xdr:colOff>63500</xdr:colOff>
      <xdr:row>11</xdr:row>
      <xdr:rowOff>38100</xdr:rowOff>
    </xdr:from>
    <xdr:to>
      <xdr:col>11</xdr:col>
      <xdr:colOff>455460</xdr:colOff>
      <xdr:row>17</xdr:row>
      <xdr:rowOff>12700</xdr:rowOff>
    </xdr:to>
    <xdr:pic>
      <xdr:nvPicPr>
        <xdr:cNvPr id="78" name="Picture 77" descr="Image result for actiflo&quot;">
          <a:extLst>
            <a:ext uri="{FF2B5EF4-FFF2-40B4-BE49-F238E27FC236}">
              <a16:creationId xmlns:a16="http://schemas.microsoft.com/office/drawing/2014/main" id="{00000000-0008-0000-0700-00004E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5882"/>
        <a:stretch/>
      </xdr:blipFill>
      <xdr:spPr bwMode="auto">
        <a:xfrm>
          <a:off x="5877560" y="3421380"/>
          <a:ext cx="2322360" cy="1346200"/>
        </a:xfrm>
        <a:prstGeom prst="rect">
          <a:avLst/>
        </a:prstGeom>
        <a:noFill/>
        <a:effectLst>
          <a:glow rad="50800">
            <a:schemeClr val="tx1"/>
          </a:glow>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469900</xdr:colOff>
      <xdr:row>9</xdr:row>
      <xdr:rowOff>139700</xdr:rowOff>
    </xdr:from>
    <xdr:to>
      <xdr:col>16</xdr:col>
      <xdr:colOff>50800</xdr:colOff>
      <xdr:row>18</xdr:row>
      <xdr:rowOff>63500</xdr:rowOff>
    </xdr:to>
    <xdr:pic>
      <xdr:nvPicPr>
        <xdr:cNvPr id="79" name="Picture 78" descr="Two-stage Moving Bed Biofilm Reactor">
          <a:extLst>
            <a:ext uri="{FF2B5EF4-FFF2-40B4-BE49-F238E27FC236}">
              <a16:creationId xmlns:a16="http://schemas.microsoft.com/office/drawing/2014/main" id="{00000000-0008-0000-0700-00004F000000}"/>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32687" t="21634" r="53641" b="41707"/>
        <a:stretch/>
      </xdr:blipFill>
      <xdr:spPr bwMode="auto">
        <a:xfrm>
          <a:off x="9392920" y="2966720"/>
          <a:ext cx="1658620" cy="213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12700</xdr:colOff>
      <xdr:row>14</xdr:row>
      <xdr:rowOff>56318</xdr:rowOff>
    </xdr:from>
    <xdr:to>
      <xdr:col>13</xdr:col>
      <xdr:colOff>436880</xdr:colOff>
      <xdr:row>14</xdr:row>
      <xdr:rowOff>63500</xdr:rowOff>
    </xdr:to>
    <xdr:cxnSp macro="">
      <xdr:nvCxnSpPr>
        <xdr:cNvPr id="80" name="Shape 166">
          <a:extLst>
            <a:ext uri="{FF2B5EF4-FFF2-40B4-BE49-F238E27FC236}">
              <a16:creationId xmlns:a16="http://schemas.microsoft.com/office/drawing/2014/main" id="{00000000-0008-0000-0700-000050000000}"/>
            </a:ext>
          </a:extLst>
        </xdr:cNvPr>
        <xdr:cNvCxnSpPr/>
      </xdr:nvCxnSpPr>
      <xdr:spPr>
        <a:xfrm flipV="1">
          <a:off x="8265160" y="4125398"/>
          <a:ext cx="1094740" cy="7182"/>
        </a:xfrm>
        <a:prstGeom prst="bentConnector3">
          <a:avLst>
            <a:gd name="adj1" fmla="val -3956"/>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266700</xdr:colOff>
      <xdr:row>14</xdr:row>
      <xdr:rowOff>0</xdr:rowOff>
    </xdr:from>
    <xdr:to>
      <xdr:col>17</xdr:col>
      <xdr:colOff>571500</xdr:colOff>
      <xdr:row>14</xdr:row>
      <xdr:rowOff>7182</xdr:rowOff>
    </xdr:to>
    <xdr:cxnSp macro="">
      <xdr:nvCxnSpPr>
        <xdr:cNvPr id="81" name="Shape 166">
          <a:extLst>
            <a:ext uri="{FF2B5EF4-FFF2-40B4-BE49-F238E27FC236}">
              <a16:creationId xmlns:a16="http://schemas.microsoft.com/office/drawing/2014/main" id="{00000000-0008-0000-0700-000051000000}"/>
            </a:ext>
          </a:extLst>
        </xdr:cNvPr>
        <xdr:cNvCxnSpPr/>
      </xdr:nvCxnSpPr>
      <xdr:spPr>
        <a:xfrm flipV="1">
          <a:off x="11216640" y="4069080"/>
          <a:ext cx="1051560" cy="7182"/>
        </a:xfrm>
        <a:prstGeom prst="bentConnector3">
          <a:avLst>
            <a:gd name="adj1" fmla="val -3956"/>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18</xdr:col>
      <xdr:colOff>5080</xdr:colOff>
      <xdr:row>10</xdr:row>
      <xdr:rowOff>208280</xdr:rowOff>
    </xdr:from>
    <xdr:to>
      <xdr:col>21</xdr:col>
      <xdr:colOff>557546</xdr:colOff>
      <xdr:row>16</xdr:row>
      <xdr:rowOff>190500</xdr:rowOff>
    </xdr:to>
    <xdr:pic>
      <xdr:nvPicPr>
        <xdr:cNvPr id="82" name="Picture 81" descr="Image result for actiflo&quot;">
          <a:extLst>
            <a:ext uri="{FF2B5EF4-FFF2-40B4-BE49-F238E27FC236}">
              <a16:creationId xmlns:a16="http://schemas.microsoft.com/office/drawing/2014/main" id="{00000000-0008-0000-0700-000052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5882"/>
        <a:stretch/>
      </xdr:blipFill>
      <xdr:spPr bwMode="auto">
        <a:xfrm>
          <a:off x="12311380" y="3302000"/>
          <a:ext cx="2381266" cy="1414780"/>
        </a:xfrm>
        <a:prstGeom prst="rect">
          <a:avLst/>
        </a:prstGeom>
        <a:noFill/>
        <a:effectLst>
          <a:glow rad="50800">
            <a:schemeClr val="tx1"/>
          </a:glow>
        </a:effectLst>
        <a:extLst>
          <a:ext uri="{909E8E84-426E-40DD-AFC4-6F175D3DCCD1}">
            <a14:hiddenFill xmlns:a14="http://schemas.microsoft.com/office/drawing/2010/main">
              <a:solidFill>
                <a:srgbClr val="FFFFFF"/>
              </a:solidFill>
            </a14:hiddenFill>
          </a:ext>
        </a:extLst>
      </xdr:spPr>
    </xdr:pic>
    <xdr:clientData/>
  </xdr:twoCellAnchor>
  <xdr:twoCellAnchor>
    <xdr:from>
      <xdr:col>22</xdr:col>
      <xdr:colOff>43180</xdr:colOff>
      <xdr:row>14</xdr:row>
      <xdr:rowOff>15240</xdr:rowOff>
    </xdr:from>
    <xdr:to>
      <xdr:col>24</xdr:col>
      <xdr:colOff>58420</xdr:colOff>
      <xdr:row>14</xdr:row>
      <xdr:rowOff>22422</xdr:rowOff>
    </xdr:to>
    <xdr:cxnSp macro="">
      <xdr:nvCxnSpPr>
        <xdr:cNvPr id="83" name="Shape 166">
          <a:extLst>
            <a:ext uri="{FF2B5EF4-FFF2-40B4-BE49-F238E27FC236}">
              <a16:creationId xmlns:a16="http://schemas.microsoft.com/office/drawing/2014/main" id="{00000000-0008-0000-0700-000053000000}"/>
            </a:ext>
          </a:extLst>
        </xdr:cNvPr>
        <xdr:cNvCxnSpPr/>
      </xdr:nvCxnSpPr>
      <xdr:spPr>
        <a:xfrm flipV="1">
          <a:off x="14787880" y="4084320"/>
          <a:ext cx="1013460" cy="7182"/>
        </a:xfrm>
        <a:prstGeom prst="bentConnector3">
          <a:avLst>
            <a:gd name="adj1" fmla="val -3956"/>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673100</xdr:colOff>
      <xdr:row>18</xdr:row>
      <xdr:rowOff>25400</xdr:rowOff>
    </xdr:from>
    <xdr:to>
      <xdr:col>33</xdr:col>
      <xdr:colOff>505460</xdr:colOff>
      <xdr:row>24</xdr:row>
      <xdr:rowOff>142240</xdr:rowOff>
    </xdr:to>
    <xdr:cxnSp macro="">
      <xdr:nvCxnSpPr>
        <xdr:cNvPr id="84" name="Shape 166">
          <a:extLst>
            <a:ext uri="{FF2B5EF4-FFF2-40B4-BE49-F238E27FC236}">
              <a16:creationId xmlns:a16="http://schemas.microsoft.com/office/drawing/2014/main" id="{00000000-0008-0000-0700-000054000000}"/>
            </a:ext>
          </a:extLst>
        </xdr:cNvPr>
        <xdr:cNvCxnSpPr/>
      </xdr:nvCxnSpPr>
      <xdr:spPr>
        <a:xfrm>
          <a:off x="20510500" y="5067300"/>
          <a:ext cx="1737360" cy="1920240"/>
        </a:xfrm>
        <a:prstGeom prst="bentConnector3">
          <a:avLst>
            <a:gd name="adj1" fmla="val -859"/>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431800</xdr:colOff>
      <xdr:row>18</xdr:row>
      <xdr:rowOff>139698</xdr:rowOff>
    </xdr:from>
    <xdr:to>
      <xdr:col>14</xdr:col>
      <xdr:colOff>431801</xdr:colOff>
      <xdr:row>28</xdr:row>
      <xdr:rowOff>63504</xdr:rowOff>
    </xdr:to>
    <xdr:cxnSp macro="">
      <xdr:nvCxnSpPr>
        <xdr:cNvPr id="85" name="Shape 166">
          <a:extLst>
            <a:ext uri="{FF2B5EF4-FFF2-40B4-BE49-F238E27FC236}">
              <a16:creationId xmlns:a16="http://schemas.microsoft.com/office/drawing/2014/main" id="{00000000-0008-0000-0700-000055000000}"/>
            </a:ext>
          </a:extLst>
        </xdr:cNvPr>
        <xdr:cNvCxnSpPr/>
      </xdr:nvCxnSpPr>
      <xdr:spPr>
        <a:xfrm rot="5400000">
          <a:off x="8649968" y="6544310"/>
          <a:ext cx="2735586" cy="1"/>
        </a:xfrm>
        <a:prstGeom prst="bentConnector3">
          <a:avLst>
            <a:gd name="adj1" fmla="val 50000"/>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495300</xdr:colOff>
      <xdr:row>8</xdr:row>
      <xdr:rowOff>190510</xdr:rowOff>
    </xdr:from>
    <xdr:to>
      <xdr:col>11</xdr:col>
      <xdr:colOff>165100</xdr:colOff>
      <xdr:row>10</xdr:row>
      <xdr:rowOff>152411</xdr:rowOff>
    </xdr:to>
    <xdr:sp macro="" textlink="">
      <xdr:nvSpPr>
        <xdr:cNvPr id="86" name="Text Box 1096">
          <a:extLst>
            <a:ext uri="{FF2B5EF4-FFF2-40B4-BE49-F238E27FC236}">
              <a16:creationId xmlns:a16="http://schemas.microsoft.com/office/drawing/2014/main" id="{00000000-0008-0000-0700-000056000000}"/>
            </a:ext>
          </a:extLst>
        </xdr:cNvPr>
        <xdr:cNvSpPr txBox="1">
          <a:spLocks noChangeArrowheads="1"/>
        </xdr:cNvSpPr>
      </xdr:nvSpPr>
      <xdr:spPr bwMode="auto">
        <a:xfrm rot="5400000">
          <a:off x="6830059" y="2268231"/>
          <a:ext cx="457201" cy="1498600"/>
        </a:xfrm>
        <a:prstGeom prst="rect">
          <a:avLst/>
        </a:prstGeom>
        <a:noFill/>
        <a:ln w="9525">
          <a:noFill/>
          <a:miter lim="800000"/>
          <a:headEnd/>
          <a:tailEnd/>
        </a:ln>
      </xdr:spPr>
      <xdr:txBody>
        <a:bodyPr wrap="square" lIns="18288" tIns="18288" rIns="18288" bIns="0" anchor="t" upright="1">
          <a:noAutofit/>
        </a:bodyPr>
        <a:lstStyle/>
        <a:p>
          <a:pPr algn="ctr" rtl="0">
            <a:defRPr sz="1000"/>
          </a:pPr>
          <a:r>
            <a:rPr lang="en-US" sz="1800" b="1" i="0" strike="noStrike" baseline="0">
              <a:solidFill>
                <a:srgbClr val="000000"/>
              </a:solidFill>
              <a:latin typeface="Arial Narrow" pitchFamily="34" charset="0"/>
            </a:rPr>
            <a:t>Actiflo 1</a:t>
          </a:r>
          <a:endParaRPr lang="en-US" sz="1800" b="1" i="0" strike="noStrike">
            <a:solidFill>
              <a:srgbClr val="000000"/>
            </a:solidFill>
            <a:latin typeface="Arial Narrow" pitchFamily="34" charset="0"/>
          </a:endParaRPr>
        </a:p>
      </xdr:txBody>
    </xdr:sp>
    <xdr:clientData/>
  </xdr:twoCellAnchor>
  <xdr:twoCellAnchor>
    <xdr:from>
      <xdr:col>13</xdr:col>
      <xdr:colOff>457202</xdr:colOff>
      <xdr:row>7</xdr:row>
      <xdr:rowOff>152411</xdr:rowOff>
    </xdr:from>
    <xdr:to>
      <xdr:col>16</xdr:col>
      <xdr:colOff>127002</xdr:colOff>
      <xdr:row>9</xdr:row>
      <xdr:rowOff>152412</xdr:rowOff>
    </xdr:to>
    <xdr:sp macro="" textlink="">
      <xdr:nvSpPr>
        <xdr:cNvPr id="87" name="Text Box 1096">
          <a:extLst>
            <a:ext uri="{FF2B5EF4-FFF2-40B4-BE49-F238E27FC236}">
              <a16:creationId xmlns:a16="http://schemas.microsoft.com/office/drawing/2014/main" id="{00000000-0008-0000-0700-000057000000}"/>
            </a:ext>
          </a:extLst>
        </xdr:cNvPr>
        <xdr:cNvSpPr txBox="1">
          <a:spLocks noChangeArrowheads="1"/>
        </xdr:cNvSpPr>
      </xdr:nvSpPr>
      <xdr:spPr bwMode="auto">
        <a:xfrm rot="5400000">
          <a:off x="9999981" y="1902472"/>
          <a:ext cx="457201" cy="1696720"/>
        </a:xfrm>
        <a:prstGeom prst="rect">
          <a:avLst/>
        </a:prstGeom>
        <a:noFill/>
        <a:ln w="9525">
          <a:noFill/>
          <a:miter lim="800000"/>
          <a:headEnd/>
          <a:tailEnd/>
        </a:ln>
      </xdr:spPr>
      <xdr:txBody>
        <a:bodyPr wrap="square" lIns="18288" tIns="18288" rIns="18288" bIns="0" anchor="t" upright="1">
          <a:noAutofit/>
        </a:bodyPr>
        <a:lstStyle/>
        <a:p>
          <a:pPr algn="ctr" rtl="0">
            <a:defRPr sz="1000"/>
          </a:pPr>
          <a:r>
            <a:rPr lang="en-US" sz="1800" b="1" i="0" strike="noStrike" baseline="0">
              <a:solidFill>
                <a:srgbClr val="000000"/>
              </a:solidFill>
              <a:latin typeface="Arial Narrow" pitchFamily="34" charset="0"/>
            </a:rPr>
            <a:t>MBBR</a:t>
          </a:r>
          <a:endParaRPr lang="en-US" sz="1800" b="1" i="0" strike="noStrike">
            <a:solidFill>
              <a:srgbClr val="000000"/>
            </a:solidFill>
            <a:latin typeface="Arial Narrow" pitchFamily="34" charset="0"/>
          </a:endParaRPr>
        </a:p>
      </xdr:txBody>
    </xdr:sp>
    <xdr:clientData/>
  </xdr:twoCellAnchor>
  <xdr:twoCellAnchor>
    <xdr:from>
      <xdr:col>18</xdr:col>
      <xdr:colOff>508002</xdr:colOff>
      <xdr:row>9</xdr:row>
      <xdr:rowOff>10</xdr:rowOff>
    </xdr:from>
    <xdr:to>
      <xdr:col>21</xdr:col>
      <xdr:colOff>177802</xdr:colOff>
      <xdr:row>10</xdr:row>
      <xdr:rowOff>190511</xdr:rowOff>
    </xdr:to>
    <xdr:sp macro="" textlink="">
      <xdr:nvSpPr>
        <xdr:cNvPr id="88" name="Text Box 1096">
          <a:extLst>
            <a:ext uri="{FF2B5EF4-FFF2-40B4-BE49-F238E27FC236}">
              <a16:creationId xmlns:a16="http://schemas.microsoft.com/office/drawing/2014/main" id="{00000000-0008-0000-0700-000058000000}"/>
            </a:ext>
          </a:extLst>
        </xdr:cNvPr>
        <xdr:cNvSpPr txBox="1">
          <a:spLocks noChangeArrowheads="1"/>
        </xdr:cNvSpPr>
      </xdr:nvSpPr>
      <xdr:spPr bwMode="auto">
        <a:xfrm rot="5400000">
          <a:off x="13335001" y="2306331"/>
          <a:ext cx="457201" cy="1498600"/>
        </a:xfrm>
        <a:prstGeom prst="rect">
          <a:avLst/>
        </a:prstGeom>
        <a:noFill/>
        <a:ln w="9525">
          <a:noFill/>
          <a:miter lim="800000"/>
          <a:headEnd/>
          <a:tailEnd/>
        </a:ln>
      </xdr:spPr>
      <xdr:txBody>
        <a:bodyPr wrap="square" lIns="18288" tIns="18288" rIns="18288" bIns="0" anchor="t" upright="1">
          <a:noAutofit/>
        </a:bodyPr>
        <a:lstStyle/>
        <a:p>
          <a:pPr algn="ctr" rtl="0">
            <a:defRPr sz="1000"/>
          </a:pPr>
          <a:r>
            <a:rPr lang="en-US" sz="1800" b="1" i="0" strike="noStrike" baseline="0">
              <a:solidFill>
                <a:srgbClr val="000000"/>
              </a:solidFill>
              <a:latin typeface="Arial Narrow" pitchFamily="34" charset="0"/>
            </a:rPr>
            <a:t>Actiflo 2</a:t>
          </a:r>
          <a:endParaRPr lang="en-US" sz="1800" b="1" i="0" strike="noStrike">
            <a:solidFill>
              <a:srgbClr val="000000"/>
            </a:solidFill>
            <a:latin typeface="Arial Narrow" pitchFamily="34" charset="0"/>
          </a:endParaRPr>
        </a:p>
      </xdr:txBody>
    </xdr:sp>
    <xdr:clientData/>
  </xdr:twoCellAnchor>
  <xdr:twoCellAnchor>
    <xdr:from>
      <xdr:col>5</xdr:col>
      <xdr:colOff>708026</xdr:colOff>
      <xdr:row>17</xdr:row>
      <xdr:rowOff>113256</xdr:rowOff>
    </xdr:from>
    <xdr:to>
      <xdr:col>14</xdr:col>
      <xdr:colOff>118746</xdr:colOff>
      <xdr:row>30</xdr:row>
      <xdr:rowOff>95476</xdr:rowOff>
    </xdr:to>
    <xdr:cxnSp macro="">
      <xdr:nvCxnSpPr>
        <xdr:cNvPr id="89" name="Shape 166">
          <a:extLst>
            <a:ext uri="{FF2B5EF4-FFF2-40B4-BE49-F238E27FC236}">
              <a16:creationId xmlns:a16="http://schemas.microsoft.com/office/drawing/2014/main" id="{00000000-0008-0000-0700-000059000000}"/>
            </a:ext>
          </a:extLst>
        </xdr:cNvPr>
        <xdr:cNvCxnSpPr/>
      </xdr:nvCxnSpPr>
      <xdr:spPr>
        <a:xfrm rot="16200000" flipH="1">
          <a:off x="5299076" y="3980406"/>
          <a:ext cx="3512820" cy="5303520"/>
        </a:xfrm>
        <a:prstGeom prst="bentConnector2">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50800</xdr:colOff>
      <xdr:row>17</xdr:row>
      <xdr:rowOff>50799</xdr:rowOff>
    </xdr:from>
    <xdr:to>
      <xdr:col>18</xdr:col>
      <xdr:colOff>50801</xdr:colOff>
      <xdr:row>28</xdr:row>
      <xdr:rowOff>33019</xdr:rowOff>
    </xdr:to>
    <xdr:cxnSp macro="">
      <xdr:nvCxnSpPr>
        <xdr:cNvPr id="90" name="Shape 166">
          <a:extLst>
            <a:ext uri="{FF2B5EF4-FFF2-40B4-BE49-F238E27FC236}">
              <a16:creationId xmlns:a16="http://schemas.microsoft.com/office/drawing/2014/main" id="{00000000-0008-0000-0700-00005A000000}"/>
            </a:ext>
          </a:extLst>
        </xdr:cNvPr>
        <xdr:cNvCxnSpPr/>
      </xdr:nvCxnSpPr>
      <xdr:spPr>
        <a:xfrm rot="5400000">
          <a:off x="10819131" y="6343648"/>
          <a:ext cx="3075940" cy="1"/>
        </a:xfrm>
        <a:prstGeom prst="bentConnector3">
          <a:avLst>
            <a:gd name="adj1" fmla="val 50000"/>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495320</xdr:colOff>
      <xdr:row>18</xdr:row>
      <xdr:rowOff>88902</xdr:rowOff>
    </xdr:from>
    <xdr:to>
      <xdr:col>36</xdr:col>
      <xdr:colOff>265916</xdr:colOff>
      <xdr:row>27</xdr:row>
      <xdr:rowOff>177803</xdr:rowOff>
    </xdr:to>
    <xdr:grpSp>
      <xdr:nvGrpSpPr>
        <xdr:cNvPr id="91" name="Group 1045">
          <a:extLst>
            <a:ext uri="{FF2B5EF4-FFF2-40B4-BE49-F238E27FC236}">
              <a16:creationId xmlns:a16="http://schemas.microsoft.com/office/drawing/2014/main" id="{00000000-0008-0000-0700-00005B000000}"/>
            </a:ext>
          </a:extLst>
        </xdr:cNvPr>
        <xdr:cNvGrpSpPr>
          <a:grpSpLocks/>
        </xdr:cNvGrpSpPr>
      </xdr:nvGrpSpPr>
      <xdr:grpSpPr bwMode="auto">
        <a:xfrm rot="5400000">
          <a:off x="21307042" y="5788430"/>
          <a:ext cx="2724151" cy="1612096"/>
          <a:chOff x="2321" y="811"/>
          <a:chExt cx="306" cy="160"/>
        </a:xfrm>
      </xdr:grpSpPr>
      <xdr:sp macro="" textlink="">
        <xdr:nvSpPr>
          <xdr:cNvPr id="92" name="Rectangle 1047">
            <a:extLst>
              <a:ext uri="{FF2B5EF4-FFF2-40B4-BE49-F238E27FC236}">
                <a16:creationId xmlns:a16="http://schemas.microsoft.com/office/drawing/2014/main" id="{00000000-0008-0000-0700-00005C000000}"/>
              </a:ext>
            </a:extLst>
          </xdr:cNvPr>
          <xdr:cNvSpPr>
            <a:spLocks noChangeAspect="1" noChangeArrowheads="1"/>
          </xdr:cNvSpPr>
        </xdr:nvSpPr>
        <xdr:spPr bwMode="auto">
          <a:xfrm rot="16200000">
            <a:off x="2280" y="883"/>
            <a:ext cx="126" cy="27"/>
          </a:xfrm>
          <a:prstGeom prst="rect">
            <a:avLst/>
          </a:prstGeom>
          <a:gradFill rotWithShape="0">
            <a:gsLst>
              <a:gs pos="0">
                <a:schemeClr val="tx2">
                  <a:lumMod val="20000"/>
                  <a:lumOff val="80000"/>
                </a:schemeClr>
              </a:gs>
              <a:gs pos="50000">
                <a:srgbClr val="00B0F0"/>
              </a:gs>
              <a:gs pos="100000">
                <a:schemeClr val="tx2">
                  <a:lumMod val="20000"/>
                  <a:lumOff val="80000"/>
                </a:schemeClr>
              </a:gs>
            </a:gsLst>
            <a:lin ang="5400000" scaled="1"/>
          </a:gradFill>
          <a:ln w="9525">
            <a:solidFill>
              <a:srgbClr val="000000"/>
            </a:solidFill>
            <a:miter lim="800000"/>
            <a:headEnd/>
            <a:tailEnd/>
          </a:ln>
        </xdr:spPr>
      </xdr:sp>
      <xdr:sp macro="" textlink="">
        <xdr:nvSpPr>
          <xdr:cNvPr id="93" name="Rectangle 1048">
            <a:extLst>
              <a:ext uri="{FF2B5EF4-FFF2-40B4-BE49-F238E27FC236}">
                <a16:creationId xmlns:a16="http://schemas.microsoft.com/office/drawing/2014/main" id="{00000000-0008-0000-0700-00005D000000}"/>
              </a:ext>
            </a:extLst>
          </xdr:cNvPr>
          <xdr:cNvSpPr>
            <a:spLocks noChangeAspect="1" noChangeArrowheads="1"/>
          </xdr:cNvSpPr>
        </xdr:nvSpPr>
        <xdr:spPr bwMode="auto">
          <a:xfrm rot="16200000">
            <a:off x="2339" y="938"/>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94" name="Rectangle 1049">
            <a:extLst>
              <a:ext uri="{FF2B5EF4-FFF2-40B4-BE49-F238E27FC236}">
                <a16:creationId xmlns:a16="http://schemas.microsoft.com/office/drawing/2014/main" id="{00000000-0008-0000-0700-00005E000000}"/>
              </a:ext>
            </a:extLst>
          </xdr:cNvPr>
          <xdr:cNvSpPr>
            <a:spLocks noChangeAspect="1" noChangeArrowheads="1"/>
          </xdr:cNvSpPr>
        </xdr:nvSpPr>
        <xdr:spPr bwMode="auto">
          <a:xfrm rot="16200000">
            <a:off x="2338" y="819"/>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95" name="Rectangle 1050">
            <a:extLst>
              <a:ext uri="{FF2B5EF4-FFF2-40B4-BE49-F238E27FC236}">
                <a16:creationId xmlns:a16="http://schemas.microsoft.com/office/drawing/2014/main" id="{00000000-0008-0000-0700-00005F000000}"/>
              </a:ext>
            </a:extLst>
          </xdr:cNvPr>
          <xdr:cNvSpPr>
            <a:spLocks noChangeAspect="1" noChangeArrowheads="1"/>
          </xdr:cNvSpPr>
        </xdr:nvSpPr>
        <xdr:spPr bwMode="auto">
          <a:xfrm rot="16200000">
            <a:off x="2326" y="884"/>
            <a:ext cx="126" cy="26"/>
          </a:xfrm>
          <a:prstGeom prst="rect">
            <a:avLst/>
          </a:prstGeom>
          <a:gradFill rotWithShape="0">
            <a:gsLst>
              <a:gs pos="0">
                <a:schemeClr val="tx2">
                  <a:lumMod val="20000"/>
                  <a:lumOff val="80000"/>
                </a:schemeClr>
              </a:gs>
              <a:gs pos="50000">
                <a:srgbClr val="00B0F0"/>
              </a:gs>
              <a:gs pos="100000">
                <a:schemeClr val="tx2">
                  <a:lumMod val="20000"/>
                  <a:lumOff val="80000"/>
                </a:schemeClr>
              </a:gs>
            </a:gsLst>
            <a:lin ang="5400000" scaled="1"/>
          </a:gradFill>
          <a:ln w="9525">
            <a:solidFill>
              <a:srgbClr val="000000"/>
            </a:solidFill>
            <a:miter lim="800000"/>
            <a:headEnd/>
            <a:tailEnd/>
          </a:ln>
        </xdr:spPr>
      </xdr:sp>
      <xdr:sp macro="" textlink="">
        <xdr:nvSpPr>
          <xdr:cNvPr id="96" name="Rectangle 1051">
            <a:extLst>
              <a:ext uri="{FF2B5EF4-FFF2-40B4-BE49-F238E27FC236}">
                <a16:creationId xmlns:a16="http://schemas.microsoft.com/office/drawing/2014/main" id="{00000000-0008-0000-0700-000060000000}"/>
              </a:ext>
            </a:extLst>
          </xdr:cNvPr>
          <xdr:cNvSpPr>
            <a:spLocks noChangeAspect="1" noChangeArrowheads="1"/>
          </xdr:cNvSpPr>
        </xdr:nvSpPr>
        <xdr:spPr bwMode="auto">
          <a:xfrm rot="16200000">
            <a:off x="2386" y="938"/>
            <a:ext cx="8" cy="35"/>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97" name="Rectangle 1052">
            <a:extLst>
              <a:ext uri="{FF2B5EF4-FFF2-40B4-BE49-F238E27FC236}">
                <a16:creationId xmlns:a16="http://schemas.microsoft.com/office/drawing/2014/main" id="{00000000-0008-0000-0700-000061000000}"/>
              </a:ext>
            </a:extLst>
          </xdr:cNvPr>
          <xdr:cNvSpPr>
            <a:spLocks noChangeAspect="1" noChangeArrowheads="1"/>
          </xdr:cNvSpPr>
        </xdr:nvSpPr>
        <xdr:spPr bwMode="auto">
          <a:xfrm rot="16200000">
            <a:off x="2385" y="819"/>
            <a:ext cx="8" cy="35"/>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98" name="Rectangle 1053">
            <a:extLst>
              <a:ext uri="{FF2B5EF4-FFF2-40B4-BE49-F238E27FC236}">
                <a16:creationId xmlns:a16="http://schemas.microsoft.com/office/drawing/2014/main" id="{00000000-0008-0000-0700-000062000000}"/>
              </a:ext>
            </a:extLst>
          </xdr:cNvPr>
          <xdr:cNvSpPr>
            <a:spLocks noChangeAspect="1" noChangeArrowheads="1"/>
          </xdr:cNvSpPr>
        </xdr:nvSpPr>
        <xdr:spPr bwMode="auto">
          <a:xfrm rot="16200000">
            <a:off x="2371" y="883"/>
            <a:ext cx="126" cy="27"/>
          </a:xfrm>
          <a:prstGeom prst="rect">
            <a:avLst/>
          </a:prstGeom>
          <a:gradFill rotWithShape="0">
            <a:gsLst>
              <a:gs pos="0">
                <a:schemeClr val="tx2">
                  <a:lumMod val="20000"/>
                  <a:lumOff val="80000"/>
                </a:schemeClr>
              </a:gs>
              <a:gs pos="50000">
                <a:srgbClr val="00B0F0"/>
              </a:gs>
              <a:gs pos="100000">
                <a:schemeClr val="tx2">
                  <a:lumMod val="20000"/>
                  <a:lumOff val="80000"/>
                </a:schemeClr>
              </a:gs>
            </a:gsLst>
            <a:lin ang="5400000" scaled="1"/>
          </a:gradFill>
          <a:ln w="9525">
            <a:solidFill>
              <a:srgbClr val="000000"/>
            </a:solidFill>
            <a:miter lim="800000"/>
            <a:headEnd/>
            <a:tailEnd/>
          </a:ln>
        </xdr:spPr>
      </xdr:sp>
      <xdr:sp macro="" textlink="">
        <xdr:nvSpPr>
          <xdr:cNvPr id="99" name="Rectangle 1054">
            <a:extLst>
              <a:ext uri="{FF2B5EF4-FFF2-40B4-BE49-F238E27FC236}">
                <a16:creationId xmlns:a16="http://schemas.microsoft.com/office/drawing/2014/main" id="{00000000-0008-0000-0700-000063000000}"/>
              </a:ext>
            </a:extLst>
          </xdr:cNvPr>
          <xdr:cNvSpPr>
            <a:spLocks noChangeAspect="1" noChangeArrowheads="1"/>
          </xdr:cNvSpPr>
        </xdr:nvSpPr>
        <xdr:spPr bwMode="auto">
          <a:xfrm rot="16200000">
            <a:off x="2430" y="938"/>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00" name="Rectangle 1055">
            <a:extLst>
              <a:ext uri="{FF2B5EF4-FFF2-40B4-BE49-F238E27FC236}">
                <a16:creationId xmlns:a16="http://schemas.microsoft.com/office/drawing/2014/main" id="{00000000-0008-0000-0700-000064000000}"/>
              </a:ext>
            </a:extLst>
          </xdr:cNvPr>
          <xdr:cNvSpPr>
            <a:spLocks noChangeAspect="1" noChangeArrowheads="1"/>
          </xdr:cNvSpPr>
        </xdr:nvSpPr>
        <xdr:spPr bwMode="auto">
          <a:xfrm rot="16200000">
            <a:off x="2429" y="819"/>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01" name="Rectangle 1056">
            <a:extLst>
              <a:ext uri="{FF2B5EF4-FFF2-40B4-BE49-F238E27FC236}">
                <a16:creationId xmlns:a16="http://schemas.microsoft.com/office/drawing/2014/main" id="{00000000-0008-0000-0700-000065000000}"/>
              </a:ext>
            </a:extLst>
          </xdr:cNvPr>
          <xdr:cNvSpPr>
            <a:spLocks noChangeAspect="1" noChangeArrowheads="1"/>
          </xdr:cNvSpPr>
        </xdr:nvSpPr>
        <xdr:spPr bwMode="auto">
          <a:xfrm rot="16200000">
            <a:off x="2416" y="883"/>
            <a:ext cx="126" cy="27"/>
          </a:xfrm>
          <a:prstGeom prst="rect">
            <a:avLst/>
          </a:prstGeom>
          <a:gradFill rotWithShape="0">
            <a:gsLst>
              <a:gs pos="0">
                <a:schemeClr val="tx2">
                  <a:lumMod val="20000"/>
                  <a:lumOff val="80000"/>
                </a:schemeClr>
              </a:gs>
              <a:gs pos="50000">
                <a:srgbClr val="00B0F0"/>
              </a:gs>
              <a:gs pos="100000">
                <a:schemeClr val="tx2">
                  <a:lumMod val="20000"/>
                  <a:lumOff val="80000"/>
                </a:schemeClr>
              </a:gs>
            </a:gsLst>
            <a:lin ang="5400000" scaled="1"/>
          </a:gradFill>
          <a:ln w="9525">
            <a:solidFill>
              <a:srgbClr val="000000"/>
            </a:solidFill>
            <a:miter lim="800000"/>
            <a:headEnd/>
            <a:tailEnd/>
          </a:ln>
        </xdr:spPr>
      </xdr:sp>
      <xdr:sp macro="" textlink="">
        <xdr:nvSpPr>
          <xdr:cNvPr id="102" name="Rectangle 1057">
            <a:extLst>
              <a:ext uri="{FF2B5EF4-FFF2-40B4-BE49-F238E27FC236}">
                <a16:creationId xmlns:a16="http://schemas.microsoft.com/office/drawing/2014/main" id="{00000000-0008-0000-0700-000066000000}"/>
              </a:ext>
            </a:extLst>
          </xdr:cNvPr>
          <xdr:cNvSpPr>
            <a:spLocks noChangeAspect="1" noChangeArrowheads="1"/>
          </xdr:cNvSpPr>
        </xdr:nvSpPr>
        <xdr:spPr bwMode="auto">
          <a:xfrm rot="16200000">
            <a:off x="2475" y="938"/>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03" name="Rectangle 1058">
            <a:extLst>
              <a:ext uri="{FF2B5EF4-FFF2-40B4-BE49-F238E27FC236}">
                <a16:creationId xmlns:a16="http://schemas.microsoft.com/office/drawing/2014/main" id="{00000000-0008-0000-0700-000067000000}"/>
              </a:ext>
            </a:extLst>
          </xdr:cNvPr>
          <xdr:cNvSpPr>
            <a:spLocks noChangeAspect="1" noChangeArrowheads="1"/>
          </xdr:cNvSpPr>
        </xdr:nvSpPr>
        <xdr:spPr bwMode="auto">
          <a:xfrm rot="16200000">
            <a:off x="2474" y="819"/>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04" name="Rectangle 1059">
            <a:extLst>
              <a:ext uri="{FF2B5EF4-FFF2-40B4-BE49-F238E27FC236}">
                <a16:creationId xmlns:a16="http://schemas.microsoft.com/office/drawing/2014/main" id="{00000000-0008-0000-0700-000068000000}"/>
              </a:ext>
            </a:extLst>
          </xdr:cNvPr>
          <xdr:cNvSpPr>
            <a:spLocks noChangeAspect="1" noChangeArrowheads="1"/>
          </xdr:cNvSpPr>
        </xdr:nvSpPr>
        <xdr:spPr bwMode="auto">
          <a:xfrm rot="16200000">
            <a:off x="2462" y="884"/>
            <a:ext cx="126" cy="26"/>
          </a:xfrm>
          <a:prstGeom prst="rect">
            <a:avLst/>
          </a:prstGeom>
          <a:gradFill rotWithShape="0">
            <a:gsLst>
              <a:gs pos="0">
                <a:schemeClr val="tx2">
                  <a:lumMod val="20000"/>
                  <a:lumOff val="80000"/>
                </a:schemeClr>
              </a:gs>
              <a:gs pos="50000">
                <a:srgbClr val="00B0F0"/>
              </a:gs>
              <a:gs pos="100000">
                <a:schemeClr val="tx2">
                  <a:lumMod val="20000"/>
                  <a:lumOff val="80000"/>
                </a:schemeClr>
              </a:gs>
            </a:gsLst>
            <a:lin ang="5400000" scaled="1"/>
          </a:gradFill>
          <a:ln w="9525">
            <a:solidFill>
              <a:srgbClr val="000000"/>
            </a:solidFill>
            <a:miter lim="800000"/>
            <a:headEnd/>
            <a:tailEnd/>
          </a:ln>
        </xdr:spPr>
      </xdr:sp>
      <xdr:sp macro="" textlink="">
        <xdr:nvSpPr>
          <xdr:cNvPr id="105" name="Rectangle 1060">
            <a:extLst>
              <a:ext uri="{FF2B5EF4-FFF2-40B4-BE49-F238E27FC236}">
                <a16:creationId xmlns:a16="http://schemas.microsoft.com/office/drawing/2014/main" id="{00000000-0008-0000-0700-000069000000}"/>
              </a:ext>
            </a:extLst>
          </xdr:cNvPr>
          <xdr:cNvSpPr>
            <a:spLocks noChangeAspect="1" noChangeArrowheads="1"/>
          </xdr:cNvSpPr>
        </xdr:nvSpPr>
        <xdr:spPr bwMode="auto">
          <a:xfrm rot="16200000">
            <a:off x="2522" y="938"/>
            <a:ext cx="8" cy="35"/>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06" name="Rectangle 1061">
            <a:extLst>
              <a:ext uri="{FF2B5EF4-FFF2-40B4-BE49-F238E27FC236}">
                <a16:creationId xmlns:a16="http://schemas.microsoft.com/office/drawing/2014/main" id="{00000000-0008-0000-0700-00006A000000}"/>
              </a:ext>
            </a:extLst>
          </xdr:cNvPr>
          <xdr:cNvSpPr>
            <a:spLocks noChangeAspect="1" noChangeArrowheads="1"/>
          </xdr:cNvSpPr>
        </xdr:nvSpPr>
        <xdr:spPr bwMode="auto">
          <a:xfrm rot="16200000">
            <a:off x="2521" y="819"/>
            <a:ext cx="8" cy="35"/>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07" name="Rectangle 1062">
            <a:extLst>
              <a:ext uri="{FF2B5EF4-FFF2-40B4-BE49-F238E27FC236}">
                <a16:creationId xmlns:a16="http://schemas.microsoft.com/office/drawing/2014/main" id="{00000000-0008-0000-0700-00006B000000}"/>
              </a:ext>
            </a:extLst>
          </xdr:cNvPr>
          <xdr:cNvSpPr>
            <a:spLocks noChangeAspect="1" noChangeArrowheads="1"/>
          </xdr:cNvSpPr>
        </xdr:nvSpPr>
        <xdr:spPr bwMode="auto">
          <a:xfrm rot="16200000">
            <a:off x="2507" y="883"/>
            <a:ext cx="126" cy="27"/>
          </a:xfrm>
          <a:prstGeom prst="rect">
            <a:avLst/>
          </a:prstGeom>
          <a:gradFill rotWithShape="0">
            <a:gsLst>
              <a:gs pos="0">
                <a:schemeClr val="tx2">
                  <a:lumMod val="20000"/>
                  <a:lumOff val="80000"/>
                </a:schemeClr>
              </a:gs>
              <a:gs pos="50000">
                <a:srgbClr val="00B0F0"/>
              </a:gs>
              <a:gs pos="100000">
                <a:schemeClr val="tx2">
                  <a:lumMod val="20000"/>
                  <a:lumOff val="80000"/>
                </a:schemeClr>
              </a:gs>
            </a:gsLst>
            <a:lin ang="5400000" scaled="1"/>
          </a:gradFill>
          <a:ln w="9525">
            <a:solidFill>
              <a:srgbClr val="000000"/>
            </a:solidFill>
            <a:miter lim="800000"/>
            <a:headEnd/>
            <a:tailEnd/>
          </a:ln>
        </xdr:spPr>
      </xdr:sp>
      <xdr:sp macro="" textlink="">
        <xdr:nvSpPr>
          <xdr:cNvPr id="108" name="Rectangle 1063">
            <a:extLst>
              <a:ext uri="{FF2B5EF4-FFF2-40B4-BE49-F238E27FC236}">
                <a16:creationId xmlns:a16="http://schemas.microsoft.com/office/drawing/2014/main" id="{00000000-0008-0000-0700-00006C000000}"/>
              </a:ext>
            </a:extLst>
          </xdr:cNvPr>
          <xdr:cNvSpPr>
            <a:spLocks noChangeAspect="1" noChangeArrowheads="1"/>
          </xdr:cNvSpPr>
        </xdr:nvSpPr>
        <xdr:spPr bwMode="auto">
          <a:xfrm rot="16200000">
            <a:off x="2566" y="938"/>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09" name="Rectangle 1064">
            <a:extLst>
              <a:ext uri="{FF2B5EF4-FFF2-40B4-BE49-F238E27FC236}">
                <a16:creationId xmlns:a16="http://schemas.microsoft.com/office/drawing/2014/main" id="{00000000-0008-0000-0700-00006D000000}"/>
              </a:ext>
            </a:extLst>
          </xdr:cNvPr>
          <xdr:cNvSpPr>
            <a:spLocks noChangeAspect="1" noChangeArrowheads="1"/>
          </xdr:cNvSpPr>
        </xdr:nvSpPr>
        <xdr:spPr bwMode="auto">
          <a:xfrm rot="16200000">
            <a:off x="2565" y="819"/>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10" name="Text Box 1096">
            <a:extLst>
              <a:ext uri="{FF2B5EF4-FFF2-40B4-BE49-F238E27FC236}">
                <a16:creationId xmlns:a16="http://schemas.microsoft.com/office/drawing/2014/main" id="{00000000-0008-0000-0700-00006E000000}"/>
              </a:ext>
            </a:extLst>
          </xdr:cNvPr>
          <xdr:cNvSpPr txBox="1">
            <a:spLocks noChangeArrowheads="1"/>
          </xdr:cNvSpPr>
        </xdr:nvSpPr>
        <xdr:spPr bwMode="auto">
          <a:xfrm>
            <a:off x="2590" y="839"/>
            <a:ext cx="37" cy="125"/>
          </a:xfrm>
          <a:prstGeom prst="rect">
            <a:avLst/>
          </a:prstGeom>
          <a:noFill/>
          <a:ln w="9525">
            <a:noFill/>
            <a:miter lim="800000"/>
            <a:headEnd/>
            <a:tailEnd/>
          </a:ln>
        </xdr:spPr>
        <xdr:txBody>
          <a:bodyPr wrap="square" lIns="18288" tIns="18288" rIns="18288" bIns="0" anchor="t" upright="1">
            <a:noAutofit/>
          </a:bodyPr>
          <a:lstStyle/>
          <a:p>
            <a:pPr algn="ctr" rtl="0">
              <a:defRPr sz="1000"/>
            </a:pPr>
            <a:r>
              <a:rPr lang="en-US" sz="1800" b="1" i="0" strike="noStrike">
                <a:solidFill>
                  <a:srgbClr val="000000"/>
                </a:solidFill>
                <a:latin typeface="Arial Narrow" pitchFamily="34" charset="0"/>
              </a:rPr>
              <a:t>RO 2</a:t>
            </a:r>
          </a:p>
        </xdr:txBody>
      </xdr:sp>
      <xdr:sp macro="" textlink="">
        <xdr:nvSpPr>
          <xdr:cNvPr id="111" name="Rectangle 1097">
            <a:extLst>
              <a:ext uri="{FF2B5EF4-FFF2-40B4-BE49-F238E27FC236}">
                <a16:creationId xmlns:a16="http://schemas.microsoft.com/office/drawing/2014/main" id="{00000000-0008-0000-0700-00006F000000}"/>
              </a:ext>
            </a:extLst>
          </xdr:cNvPr>
          <xdr:cNvSpPr>
            <a:spLocks noChangeArrowheads="1"/>
          </xdr:cNvSpPr>
        </xdr:nvSpPr>
        <xdr:spPr bwMode="auto">
          <a:xfrm>
            <a:off x="2321" y="821"/>
            <a:ext cx="268" cy="8"/>
          </a:xfrm>
          <a:prstGeom prst="rect">
            <a:avLst/>
          </a:prstGeom>
          <a:solidFill>
            <a:schemeClr val="bg1">
              <a:lumMod val="50000"/>
            </a:schemeClr>
          </a:solidFill>
          <a:ln w="9525">
            <a:solidFill>
              <a:srgbClr val="000000"/>
            </a:solidFill>
            <a:miter lim="800000"/>
            <a:headEnd/>
            <a:tailEnd/>
          </a:ln>
        </xdr:spPr>
      </xdr:sp>
      <xdr:sp macro="" textlink="">
        <xdr:nvSpPr>
          <xdr:cNvPr id="112" name="Line 1098">
            <a:extLst>
              <a:ext uri="{FF2B5EF4-FFF2-40B4-BE49-F238E27FC236}">
                <a16:creationId xmlns:a16="http://schemas.microsoft.com/office/drawing/2014/main" id="{00000000-0008-0000-0700-000070000000}"/>
              </a:ext>
            </a:extLst>
          </xdr:cNvPr>
          <xdr:cNvSpPr>
            <a:spLocks noChangeShapeType="1"/>
          </xdr:cNvSpPr>
        </xdr:nvSpPr>
        <xdr:spPr bwMode="auto">
          <a:xfrm flipV="1">
            <a:off x="2342" y="824"/>
            <a:ext cx="0" cy="142"/>
          </a:xfrm>
          <a:prstGeom prst="line">
            <a:avLst/>
          </a:prstGeom>
          <a:noFill/>
          <a:ln w="38100">
            <a:solidFill>
              <a:srgbClr val="0000FF"/>
            </a:solidFill>
            <a:round/>
            <a:headEnd/>
            <a:tailEnd/>
          </a:ln>
        </xdr:spPr>
      </xdr:sp>
      <xdr:sp macro="" textlink="">
        <xdr:nvSpPr>
          <xdr:cNvPr id="113" name="Line 1099">
            <a:extLst>
              <a:ext uri="{FF2B5EF4-FFF2-40B4-BE49-F238E27FC236}">
                <a16:creationId xmlns:a16="http://schemas.microsoft.com/office/drawing/2014/main" id="{00000000-0008-0000-0700-000071000000}"/>
              </a:ext>
            </a:extLst>
          </xdr:cNvPr>
          <xdr:cNvSpPr>
            <a:spLocks noChangeShapeType="1"/>
          </xdr:cNvSpPr>
        </xdr:nvSpPr>
        <xdr:spPr bwMode="auto">
          <a:xfrm flipV="1">
            <a:off x="2479" y="823"/>
            <a:ext cx="0" cy="142"/>
          </a:xfrm>
          <a:prstGeom prst="line">
            <a:avLst/>
          </a:prstGeom>
          <a:noFill/>
          <a:ln w="38100">
            <a:solidFill>
              <a:srgbClr val="0000FF"/>
            </a:solidFill>
            <a:round/>
            <a:headEnd/>
            <a:tailEnd/>
          </a:ln>
        </xdr:spPr>
      </xdr:sp>
      <xdr:sp macro="" textlink="">
        <xdr:nvSpPr>
          <xdr:cNvPr id="114" name="Line 1100">
            <a:extLst>
              <a:ext uri="{FF2B5EF4-FFF2-40B4-BE49-F238E27FC236}">
                <a16:creationId xmlns:a16="http://schemas.microsoft.com/office/drawing/2014/main" id="{00000000-0008-0000-0700-000072000000}"/>
              </a:ext>
            </a:extLst>
          </xdr:cNvPr>
          <xdr:cNvSpPr>
            <a:spLocks noChangeShapeType="1"/>
          </xdr:cNvSpPr>
        </xdr:nvSpPr>
        <xdr:spPr bwMode="auto">
          <a:xfrm flipV="1">
            <a:off x="2434" y="824"/>
            <a:ext cx="0" cy="142"/>
          </a:xfrm>
          <a:prstGeom prst="line">
            <a:avLst/>
          </a:prstGeom>
          <a:noFill/>
          <a:ln w="38100">
            <a:solidFill>
              <a:srgbClr val="0000FF"/>
            </a:solidFill>
            <a:round/>
            <a:headEnd/>
            <a:tailEnd/>
          </a:ln>
        </xdr:spPr>
      </xdr:sp>
      <xdr:sp macro="" textlink="">
        <xdr:nvSpPr>
          <xdr:cNvPr id="115" name="Line 1101">
            <a:extLst>
              <a:ext uri="{FF2B5EF4-FFF2-40B4-BE49-F238E27FC236}">
                <a16:creationId xmlns:a16="http://schemas.microsoft.com/office/drawing/2014/main" id="{00000000-0008-0000-0700-000073000000}"/>
              </a:ext>
            </a:extLst>
          </xdr:cNvPr>
          <xdr:cNvSpPr>
            <a:spLocks noChangeShapeType="1"/>
          </xdr:cNvSpPr>
        </xdr:nvSpPr>
        <xdr:spPr bwMode="auto">
          <a:xfrm flipV="1">
            <a:off x="2388" y="824"/>
            <a:ext cx="0" cy="142"/>
          </a:xfrm>
          <a:prstGeom prst="line">
            <a:avLst/>
          </a:prstGeom>
          <a:noFill/>
          <a:ln w="38100">
            <a:solidFill>
              <a:srgbClr val="0000FF"/>
            </a:solidFill>
            <a:round/>
            <a:headEnd/>
            <a:tailEnd/>
          </a:ln>
        </xdr:spPr>
      </xdr:sp>
      <xdr:sp macro="" textlink="">
        <xdr:nvSpPr>
          <xdr:cNvPr id="116" name="Line 1102">
            <a:extLst>
              <a:ext uri="{FF2B5EF4-FFF2-40B4-BE49-F238E27FC236}">
                <a16:creationId xmlns:a16="http://schemas.microsoft.com/office/drawing/2014/main" id="{00000000-0008-0000-0700-000074000000}"/>
              </a:ext>
            </a:extLst>
          </xdr:cNvPr>
          <xdr:cNvSpPr>
            <a:spLocks noChangeShapeType="1"/>
          </xdr:cNvSpPr>
        </xdr:nvSpPr>
        <xdr:spPr bwMode="auto">
          <a:xfrm flipV="1">
            <a:off x="2570" y="824"/>
            <a:ext cx="0" cy="142"/>
          </a:xfrm>
          <a:prstGeom prst="line">
            <a:avLst/>
          </a:prstGeom>
          <a:noFill/>
          <a:ln w="38100">
            <a:solidFill>
              <a:srgbClr val="0000FF"/>
            </a:solidFill>
            <a:round/>
            <a:headEnd/>
            <a:tailEnd/>
          </a:ln>
        </xdr:spPr>
      </xdr:sp>
      <xdr:sp macro="" textlink="">
        <xdr:nvSpPr>
          <xdr:cNvPr id="117" name="Line 1103">
            <a:extLst>
              <a:ext uri="{FF2B5EF4-FFF2-40B4-BE49-F238E27FC236}">
                <a16:creationId xmlns:a16="http://schemas.microsoft.com/office/drawing/2014/main" id="{00000000-0008-0000-0700-000075000000}"/>
              </a:ext>
            </a:extLst>
          </xdr:cNvPr>
          <xdr:cNvSpPr>
            <a:spLocks noChangeShapeType="1"/>
          </xdr:cNvSpPr>
        </xdr:nvSpPr>
        <xdr:spPr bwMode="auto">
          <a:xfrm flipV="1">
            <a:off x="2525" y="811"/>
            <a:ext cx="0" cy="142"/>
          </a:xfrm>
          <a:prstGeom prst="line">
            <a:avLst/>
          </a:prstGeom>
          <a:noFill/>
          <a:ln w="38100">
            <a:solidFill>
              <a:srgbClr val="0000FF"/>
            </a:solidFill>
            <a:round/>
            <a:headEnd/>
            <a:tailEnd/>
          </a:ln>
        </xdr:spPr>
      </xdr:sp>
      <xdr:sp macro="" textlink="">
        <xdr:nvSpPr>
          <xdr:cNvPr id="118" name="Rectangle 1065">
            <a:extLst>
              <a:ext uri="{FF2B5EF4-FFF2-40B4-BE49-F238E27FC236}">
                <a16:creationId xmlns:a16="http://schemas.microsoft.com/office/drawing/2014/main" id="{00000000-0008-0000-0700-000076000000}"/>
              </a:ext>
            </a:extLst>
          </xdr:cNvPr>
          <xdr:cNvSpPr>
            <a:spLocks noChangeArrowheads="1"/>
          </xdr:cNvSpPr>
        </xdr:nvSpPr>
        <xdr:spPr bwMode="auto">
          <a:xfrm>
            <a:off x="2322" y="963"/>
            <a:ext cx="265" cy="8"/>
          </a:xfrm>
          <a:prstGeom prst="rect">
            <a:avLst/>
          </a:prstGeom>
          <a:solidFill>
            <a:schemeClr val="bg1">
              <a:lumMod val="50000"/>
            </a:schemeClr>
          </a:solidFill>
          <a:ln w="9525">
            <a:solidFill>
              <a:srgbClr val="000000"/>
            </a:solidFill>
            <a:miter lim="800000"/>
            <a:headEnd/>
            <a:tailEnd/>
          </a:ln>
        </xdr:spPr>
      </xdr:sp>
    </xdr:grpSp>
    <xdr:clientData/>
  </xdr:twoCellAnchor>
  <xdr:twoCellAnchor>
    <xdr:from>
      <xdr:col>34</xdr:col>
      <xdr:colOff>513080</xdr:colOff>
      <xdr:row>6</xdr:row>
      <xdr:rowOff>97425</xdr:rowOff>
    </xdr:from>
    <xdr:to>
      <xdr:col>34</xdr:col>
      <xdr:colOff>513080</xdr:colOff>
      <xdr:row>18</xdr:row>
      <xdr:rowOff>127905</xdr:rowOff>
    </xdr:to>
    <xdr:cxnSp macro="">
      <xdr:nvCxnSpPr>
        <xdr:cNvPr id="119" name="Shape 166">
          <a:extLst>
            <a:ext uri="{FF2B5EF4-FFF2-40B4-BE49-F238E27FC236}">
              <a16:creationId xmlns:a16="http://schemas.microsoft.com/office/drawing/2014/main" id="{00000000-0008-0000-0700-000077000000}"/>
            </a:ext>
          </a:extLst>
        </xdr:cNvPr>
        <xdr:cNvCxnSpPr/>
      </xdr:nvCxnSpPr>
      <xdr:spPr>
        <a:xfrm rot="10800000" flipV="1">
          <a:off x="22641560" y="2238645"/>
          <a:ext cx="0" cy="2926080"/>
        </a:xfrm>
        <a:prstGeom prst="bentConnector2">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205790</xdr:colOff>
      <xdr:row>14</xdr:row>
      <xdr:rowOff>5080</xdr:rowOff>
    </xdr:from>
    <xdr:to>
      <xdr:col>37</xdr:col>
      <xdr:colOff>12750</xdr:colOff>
      <xdr:row>20</xdr:row>
      <xdr:rowOff>0</xdr:rowOff>
    </xdr:to>
    <xdr:cxnSp macro="">
      <xdr:nvCxnSpPr>
        <xdr:cNvPr id="120" name="Shape 166">
          <a:extLst>
            <a:ext uri="{FF2B5EF4-FFF2-40B4-BE49-F238E27FC236}">
              <a16:creationId xmlns:a16="http://schemas.microsoft.com/office/drawing/2014/main" id="{00000000-0008-0000-0700-000078000000}"/>
            </a:ext>
          </a:extLst>
        </xdr:cNvPr>
        <xdr:cNvCxnSpPr/>
      </xdr:nvCxnSpPr>
      <xdr:spPr>
        <a:xfrm flipV="1">
          <a:off x="23591570" y="4074160"/>
          <a:ext cx="370840" cy="1656080"/>
        </a:xfrm>
        <a:prstGeom prst="bentConnector2">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12700</xdr:colOff>
      <xdr:row>9</xdr:row>
      <xdr:rowOff>25400</xdr:rowOff>
    </xdr:from>
    <xdr:to>
      <xdr:col>40</xdr:col>
      <xdr:colOff>40520</xdr:colOff>
      <xdr:row>18</xdr:row>
      <xdr:rowOff>25573</xdr:rowOff>
    </xdr:to>
    <xdr:grpSp>
      <xdr:nvGrpSpPr>
        <xdr:cNvPr id="121" name="Group 215">
          <a:extLst>
            <a:ext uri="{FF2B5EF4-FFF2-40B4-BE49-F238E27FC236}">
              <a16:creationId xmlns:a16="http://schemas.microsoft.com/office/drawing/2014/main" id="{00000000-0008-0000-0700-000079000000}"/>
            </a:ext>
          </a:extLst>
        </xdr:cNvPr>
        <xdr:cNvGrpSpPr>
          <a:grpSpLocks noChangeAspect="1"/>
        </xdr:cNvGrpSpPr>
      </xdr:nvGrpSpPr>
      <xdr:grpSpPr bwMode="auto">
        <a:xfrm>
          <a:off x="24999950" y="2898775"/>
          <a:ext cx="1123195" cy="2270298"/>
          <a:chOff x="1447" y="470"/>
          <a:chExt cx="163" cy="417"/>
        </a:xfrm>
      </xdr:grpSpPr>
      <xdr:sp macro="" textlink="">
        <xdr:nvSpPr>
          <xdr:cNvPr id="122" name="Oval 216">
            <a:extLst>
              <a:ext uri="{FF2B5EF4-FFF2-40B4-BE49-F238E27FC236}">
                <a16:creationId xmlns:a16="http://schemas.microsoft.com/office/drawing/2014/main" id="{00000000-0008-0000-0700-00007A000000}"/>
              </a:ext>
            </a:extLst>
          </xdr:cNvPr>
          <xdr:cNvSpPr>
            <a:spLocks noChangeAspect="1" noChangeArrowheads="1"/>
          </xdr:cNvSpPr>
        </xdr:nvSpPr>
        <xdr:spPr bwMode="auto">
          <a:xfrm>
            <a:off x="1447" y="724"/>
            <a:ext cx="163" cy="163"/>
          </a:xfrm>
          <a:prstGeom prst="ellipse">
            <a:avLst/>
          </a:prstGeom>
          <a:solidFill>
            <a:srgbClr val="FFC000"/>
          </a:solidFill>
          <a:ln w="9525">
            <a:solidFill>
              <a:srgbClr val="000000"/>
            </a:solidFill>
            <a:round/>
            <a:headEnd/>
            <a:tailEnd/>
          </a:ln>
        </xdr:spPr>
      </xdr:sp>
      <xdr:sp macro="" textlink="">
        <xdr:nvSpPr>
          <xdr:cNvPr id="123" name="Oval 217">
            <a:extLst>
              <a:ext uri="{FF2B5EF4-FFF2-40B4-BE49-F238E27FC236}">
                <a16:creationId xmlns:a16="http://schemas.microsoft.com/office/drawing/2014/main" id="{00000000-0008-0000-0700-00007B000000}"/>
              </a:ext>
            </a:extLst>
          </xdr:cNvPr>
          <xdr:cNvSpPr>
            <a:spLocks noChangeAspect="1" noChangeArrowheads="1"/>
          </xdr:cNvSpPr>
        </xdr:nvSpPr>
        <xdr:spPr bwMode="auto">
          <a:xfrm>
            <a:off x="1447" y="470"/>
            <a:ext cx="163" cy="163"/>
          </a:xfrm>
          <a:prstGeom prst="ellipse">
            <a:avLst/>
          </a:prstGeom>
          <a:solidFill>
            <a:srgbClr val="FFC000"/>
          </a:solidFill>
          <a:ln w="9525">
            <a:solidFill>
              <a:srgbClr val="000000"/>
            </a:solidFill>
            <a:round/>
            <a:headEnd/>
            <a:tailEnd/>
          </a:ln>
        </xdr:spPr>
      </xdr:sp>
      <xdr:sp macro="" textlink="">
        <xdr:nvSpPr>
          <xdr:cNvPr id="124" name="Rectangle 218">
            <a:extLst>
              <a:ext uri="{FF2B5EF4-FFF2-40B4-BE49-F238E27FC236}">
                <a16:creationId xmlns:a16="http://schemas.microsoft.com/office/drawing/2014/main" id="{00000000-0008-0000-0700-00007C000000}"/>
              </a:ext>
            </a:extLst>
          </xdr:cNvPr>
          <xdr:cNvSpPr>
            <a:spLocks noChangeAspect="1" noChangeArrowheads="1"/>
          </xdr:cNvSpPr>
        </xdr:nvSpPr>
        <xdr:spPr bwMode="auto">
          <a:xfrm>
            <a:off x="1447" y="557"/>
            <a:ext cx="163" cy="261"/>
          </a:xfrm>
          <a:prstGeom prst="rect">
            <a:avLst/>
          </a:prstGeom>
          <a:solidFill>
            <a:srgbClr val="FFC000"/>
          </a:solidFill>
          <a:ln w="9525">
            <a:solidFill>
              <a:srgbClr val="000000"/>
            </a:solidFill>
            <a:miter lim="800000"/>
            <a:headEnd/>
            <a:tailEnd/>
          </a:ln>
        </xdr:spPr>
        <xdr:txBody>
          <a:bodyPr vertOverflow="clip" wrap="square" lIns="27432" tIns="18288" rIns="27432" bIns="0" anchor="t" upright="1"/>
          <a:lstStyle/>
          <a:p>
            <a:pPr algn="ctr" rtl="0">
              <a:defRPr sz="1000"/>
            </a:pPr>
            <a:endParaRPr lang="en-US" sz="1800" b="0" i="0" strike="noStrike">
              <a:solidFill>
                <a:srgbClr val="000000"/>
              </a:solidFill>
              <a:latin typeface="Arial"/>
              <a:cs typeface="Arial"/>
            </a:endParaRPr>
          </a:p>
        </xdr:txBody>
      </xdr:sp>
      <xdr:sp macro="" textlink="">
        <xdr:nvSpPr>
          <xdr:cNvPr id="125" name="Rectangle 219" descr="Wide upward diagonal">
            <a:extLst>
              <a:ext uri="{FF2B5EF4-FFF2-40B4-BE49-F238E27FC236}">
                <a16:creationId xmlns:a16="http://schemas.microsoft.com/office/drawing/2014/main" id="{00000000-0008-0000-0700-00007D000000}"/>
              </a:ext>
            </a:extLst>
          </xdr:cNvPr>
          <xdr:cNvSpPr>
            <a:spLocks noChangeAspect="1" noChangeArrowheads="1"/>
          </xdr:cNvSpPr>
        </xdr:nvSpPr>
        <xdr:spPr bwMode="auto">
          <a:xfrm>
            <a:off x="1447" y="615"/>
            <a:ext cx="163" cy="150"/>
          </a:xfrm>
          <a:prstGeom prst="rect">
            <a:avLst/>
          </a:prstGeom>
          <a:pattFill prst="wdUpDiag">
            <a:fgClr>
              <a:srgbClr val="FFC000"/>
            </a:fgClr>
            <a:bgClr>
              <a:srgbClr val="FFFFFF"/>
            </a:bgClr>
          </a:pattFill>
          <a:ln w="9525">
            <a:solidFill>
              <a:srgbClr val="000000"/>
            </a:solidFill>
            <a:miter lim="800000"/>
            <a:headEnd/>
            <a:tailEnd/>
          </a:ln>
        </xdr:spPr>
      </xdr:sp>
      <xdr:sp macro="" textlink="">
        <xdr:nvSpPr>
          <xdr:cNvPr id="126" name="Rectangle 220">
            <a:extLst>
              <a:ext uri="{FF2B5EF4-FFF2-40B4-BE49-F238E27FC236}">
                <a16:creationId xmlns:a16="http://schemas.microsoft.com/office/drawing/2014/main" id="{00000000-0008-0000-0700-00007E000000}"/>
              </a:ext>
            </a:extLst>
          </xdr:cNvPr>
          <xdr:cNvSpPr>
            <a:spLocks noChangeAspect="1" noChangeArrowheads="1"/>
          </xdr:cNvSpPr>
        </xdr:nvSpPr>
        <xdr:spPr bwMode="auto">
          <a:xfrm>
            <a:off x="1447" y="765"/>
            <a:ext cx="163" cy="22"/>
          </a:xfrm>
          <a:prstGeom prst="rect">
            <a:avLst/>
          </a:prstGeom>
          <a:solidFill>
            <a:srgbClr val="C0C0C0"/>
          </a:solidFill>
          <a:ln w="9525">
            <a:solidFill>
              <a:srgbClr val="000000"/>
            </a:solidFill>
            <a:miter lim="800000"/>
            <a:headEnd/>
            <a:tailEnd/>
          </a:ln>
        </xdr:spPr>
      </xdr:sp>
    </xdr:grpSp>
    <xdr:clientData/>
  </xdr:twoCellAnchor>
  <xdr:twoCellAnchor>
    <xdr:from>
      <xdr:col>40</xdr:col>
      <xdr:colOff>83820</xdr:colOff>
      <xdr:row>13</xdr:row>
      <xdr:rowOff>208280</xdr:rowOff>
    </xdr:from>
    <xdr:to>
      <xdr:col>41</xdr:col>
      <xdr:colOff>480060</xdr:colOff>
      <xdr:row>13</xdr:row>
      <xdr:rowOff>220980</xdr:rowOff>
    </xdr:to>
    <xdr:cxnSp macro="">
      <xdr:nvCxnSpPr>
        <xdr:cNvPr id="127" name="Shape 166">
          <a:extLst>
            <a:ext uri="{FF2B5EF4-FFF2-40B4-BE49-F238E27FC236}">
              <a16:creationId xmlns:a16="http://schemas.microsoft.com/office/drawing/2014/main" id="{00000000-0008-0000-0700-00007F000000}"/>
            </a:ext>
          </a:extLst>
        </xdr:cNvPr>
        <xdr:cNvCxnSpPr/>
      </xdr:nvCxnSpPr>
      <xdr:spPr>
        <a:xfrm>
          <a:off x="26426160" y="4048760"/>
          <a:ext cx="1005840" cy="12700"/>
        </a:xfrm>
        <a:prstGeom prst="bentConnector3">
          <a:avLst>
            <a:gd name="adj1" fmla="val -859"/>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622299</xdr:colOff>
      <xdr:row>18</xdr:row>
      <xdr:rowOff>38101</xdr:rowOff>
    </xdr:from>
    <xdr:to>
      <xdr:col>39</xdr:col>
      <xdr:colOff>1125448</xdr:colOff>
      <xdr:row>19</xdr:row>
      <xdr:rowOff>127001</xdr:rowOff>
    </xdr:to>
    <xdr:sp macro="" textlink="">
      <xdr:nvSpPr>
        <xdr:cNvPr id="128" name="Text Box 1096">
          <a:extLst>
            <a:ext uri="{FF2B5EF4-FFF2-40B4-BE49-F238E27FC236}">
              <a16:creationId xmlns:a16="http://schemas.microsoft.com/office/drawing/2014/main" id="{00000000-0008-0000-0700-000080000000}"/>
            </a:ext>
          </a:extLst>
        </xdr:cNvPr>
        <xdr:cNvSpPr txBox="1">
          <a:spLocks noChangeArrowheads="1"/>
        </xdr:cNvSpPr>
      </xdr:nvSpPr>
      <xdr:spPr bwMode="auto">
        <a:xfrm rot="5400000">
          <a:off x="25895414" y="5016386"/>
          <a:ext cx="386080" cy="503149"/>
        </a:xfrm>
        <a:prstGeom prst="rect">
          <a:avLst/>
        </a:prstGeom>
        <a:noFill/>
        <a:ln w="9525">
          <a:noFill/>
          <a:miter lim="800000"/>
          <a:headEnd/>
          <a:tailEnd/>
        </a:ln>
      </xdr:spPr>
      <xdr:txBody>
        <a:bodyPr wrap="square" lIns="18288" tIns="18288" rIns="18288" bIns="0" anchor="t" upright="1">
          <a:noAutofit/>
        </a:bodyPr>
        <a:lstStyle/>
        <a:p>
          <a:pPr algn="ctr" rtl="0">
            <a:defRPr sz="1000"/>
          </a:pPr>
          <a:r>
            <a:rPr lang="en-US" sz="1800" b="1" i="0" strike="noStrike">
              <a:solidFill>
                <a:srgbClr val="000000"/>
              </a:solidFill>
              <a:latin typeface="Arial Narrow" pitchFamily="34" charset="0"/>
            </a:rPr>
            <a:t>IX </a:t>
          </a:r>
        </a:p>
      </xdr:txBody>
    </xdr:sp>
    <xdr:clientData/>
  </xdr:twoCellAnchor>
  <xdr:twoCellAnchor>
    <xdr:from>
      <xdr:col>39</xdr:col>
      <xdr:colOff>292100</xdr:colOff>
      <xdr:row>17</xdr:row>
      <xdr:rowOff>259080</xdr:rowOff>
    </xdr:from>
    <xdr:to>
      <xdr:col>39</xdr:col>
      <xdr:colOff>292100</xdr:colOff>
      <xdr:row>31</xdr:row>
      <xdr:rowOff>157480</xdr:rowOff>
    </xdr:to>
    <xdr:cxnSp macro="">
      <xdr:nvCxnSpPr>
        <xdr:cNvPr id="129" name="Shape 166">
          <a:extLst>
            <a:ext uri="{FF2B5EF4-FFF2-40B4-BE49-F238E27FC236}">
              <a16:creationId xmlns:a16="http://schemas.microsoft.com/office/drawing/2014/main" id="{00000000-0008-0000-0700-000081000000}"/>
            </a:ext>
          </a:extLst>
        </xdr:cNvPr>
        <xdr:cNvCxnSpPr/>
      </xdr:nvCxnSpPr>
      <xdr:spPr>
        <a:xfrm rot="16200000" flipH="1">
          <a:off x="23667720" y="6852920"/>
          <a:ext cx="3677920" cy="0"/>
        </a:xfrm>
        <a:prstGeom prst="bentConnector3">
          <a:avLst>
            <a:gd name="adj1" fmla="val 237"/>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457200</xdr:colOff>
      <xdr:row>7</xdr:row>
      <xdr:rowOff>177800</xdr:rowOff>
    </xdr:from>
    <xdr:to>
      <xdr:col>13</xdr:col>
      <xdr:colOff>228600</xdr:colOff>
      <xdr:row>19</xdr:row>
      <xdr:rowOff>317500</xdr:rowOff>
    </xdr:to>
    <xdr:sp macro="" textlink="">
      <xdr:nvSpPr>
        <xdr:cNvPr id="130" name="Multiply 129">
          <a:extLst>
            <a:ext uri="{FF2B5EF4-FFF2-40B4-BE49-F238E27FC236}">
              <a16:creationId xmlns:a16="http://schemas.microsoft.com/office/drawing/2014/main" id="{00000000-0008-0000-0700-000082000000}"/>
            </a:ext>
          </a:extLst>
        </xdr:cNvPr>
        <xdr:cNvSpPr/>
      </xdr:nvSpPr>
      <xdr:spPr>
        <a:xfrm>
          <a:off x="4902200" y="2552700"/>
          <a:ext cx="4254500" cy="3098800"/>
        </a:xfrm>
        <a:prstGeom prst="mathMultiply">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215900</xdr:colOff>
      <xdr:row>13</xdr:row>
      <xdr:rowOff>51934</xdr:rowOff>
    </xdr:from>
    <xdr:to>
      <xdr:col>4</xdr:col>
      <xdr:colOff>19651</xdr:colOff>
      <xdr:row>15</xdr:row>
      <xdr:rowOff>165100</xdr:rowOff>
    </xdr:to>
    <xdr:sp macro="" textlink="">
      <xdr:nvSpPr>
        <xdr:cNvPr id="2" name="AutoShape 1523">
          <a:extLst>
            <a:ext uri="{FF2B5EF4-FFF2-40B4-BE49-F238E27FC236}">
              <a16:creationId xmlns:a16="http://schemas.microsoft.com/office/drawing/2014/main" id="{00000000-0008-0000-0800-000002000000}"/>
            </a:ext>
          </a:extLst>
        </xdr:cNvPr>
        <xdr:cNvSpPr>
          <a:spLocks noChangeArrowheads="1"/>
        </xdr:cNvSpPr>
      </xdr:nvSpPr>
      <xdr:spPr bwMode="auto">
        <a:xfrm>
          <a:off x="825500" y="3892414"/>
          <a:ext cx="2089751" cy="570366"/>
        </a:xfrm>
        <a:prstGeom prst="homePlate">
          <a:avLst>
            <a:gd name="adj" fmla="val 72917"/>
          </a:avLst>
        </a:prstGeom>
        <a:solidFill>
          <a:schemeClr val="accent2">
            <a:lumMod val="60000"/>
            <a:lumOff val="4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sz="1200" b="1" i="0" strike="noStrike">
              <a:solidFill>
                <a:srgbClr val="000000"/>
              </a:solidFill>
              <a:latin typeface="Arial"/>
              <a:cs typeface="Arial"/>
            </a:rPr>
            <a:t>Industrial wastewater</a:t>
          </a:r>
        </a:p>
      </xdr:txBody>
    </xdr:sp>
    <xdr:clientData/>
  </xdr:twoCellAnchor>
  <xdr:twoCellAnchor>
    <xdr:from>
      <xdr:col>14</xdr:col>
      <xdr:colOff>108396</xdr:colOff>
      <xdr:row>28</xdr:row>
      <xdr:rowOff>76653</xdr:rowOff>
    </xdr:from>
    <xdr:to>
      <xdr:col>18</xdr:col>
      <xdr:colOff>533399</xdr:colOff>
      <xdr:row>30</xdr:row>
      <xdr:rowOff>139700</xdr:rowOff>
    </xdr:to>
    <xdr:sp macro="" textlink="">
      <xdr:nvSpPr>
        <xdr:cNvPr id="3" name="AutoShape 1525">
          <a:extLst>
            <a:ext uri="{FF2B5EF4-FFF2-40B4-BE49-F238E27FC236}">
              <a16:creationId xmlns:a16="http://schemas.microsoft.com/office/drawing/2014/main" id="{00000000-0008-0000-0800-000003000000}"/>
            </a:ext>
          </a:extLst>
        </xdr:cNvPr>
        <xdr:cNvSpPr>
          <a:spLocks noChangeArrowheads="1"/>
        </xdr:cNvSpPr>
      </xdr:nvSpPr>
      <xdr:spPr bwMode="auto">
        <a:xfrm>
          <a:off x="9694356" y="7925253"/>
          <a:ext cx="3145343" cy="520247"/>
        </a:xfrm>
        <a:prstGeom prst="homePlate">
          <a:avLst>
            <a:gd name="adj" fmla="val 72917"/>
          </a:avLst>
        </a:prstGeom>
        <a:solidFill>
          <a:srgbClr val="FF6600"/>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sz="1400" b="1" i="0" strike="noStrike">
              <a:solidFill>
                <a:srgbClr val="000000"/>
              </a:solidFill>
              <a:latin typeface="Arial"/>
              <a:cs typeface="Arial"/>
            </a:rPr>
            <a:t>Waste stream 1 to waste </a:t>
          </a:r>
          <a:r>
            <a:rPr lang="en-US" sz="1400" b="1" i="0" strike="noStrike" baseline="0">
              <a:solidFill>
                <a:srgbClr val="000000"/>
              </a:solidFill>
              <a:latin typeface="Arial"/>
              <a:cs typeface="Arial"/>
            </a:rPr>
            <a:t>tank</a:t>
          </a:r>
          <a:endParaRPr lang="en-US" sz="1400" b="1" i="0" strike="noStrike">
            <a:solidFill>
              <a:srgbClr val="000000"/>
            </a:solidFill>
            <a:latin typeface="Arial"/>
            <a:cs typeface="Arial"/>
          </a:endParaRPr>
        </a:p>
      </xdr:txBody>
    </xdr:sp>
    <xdr:clientData/>
  </xdr:twoCellAnchor>
  <xdr:twoCellAnchor>
    <xdr:from>
      <xdr:col>9</xdr:col>
      <xdr:colOff>517526</xdr:colOff>
      <xdr:row>17</xdr:row>
      <xdr:rowOff>42136</xdr:rowOff>
    </xdr:from>
    <xdr:to>
      <xdr:col>14</xdr:col>
      <xdr:colOff>121286</xdr:colOff>
      <xdr:row>29</xdr:row>
      <xdr:rowOff>70076</xdr:rowOff>
    </xdr:to>
    <xdr:cxnSp macro="">
      <xdr:nvCxnSpPr>
        <xdr:cNvPr id="4" name="Shape 166">
          <a:extLst>
            <a:ext uri="{FF2B5EF4-FFF2-40B4-BE49-F238E27FC236}">
              <a16:creationId xmlns:a16="http://schemas.microsoft.com/office/drawing/2014/main" id="{00000000-0008-0000-0800-000004000000}"/>
            </a:ext>
          </a:extLst>
        </xdr:cNvPr>
        <xdr:cNvCxnSpPr/>
      </xdr:nvCxnSpPr>
      <xdr:spPr>
        <a:xfrm rot="16200000" flipH="1">
          <a:off x="6649086" y="5089116"/>
          <a:ext cx="3350260" cy="2766060"/>
        </a:xfrm>
        <a:prstGeom prst="bentConnector2">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78932</xdr:colOff>
      <xdr:row>8</xdr:row>
      <xdr:rowOff>149695</xdr:rowOff>
    </xdr:from>
    <xdr:to>
      <xdr:col>26</xdr:col>
      <xdr:colOff>339442</xdr:colOff>
      <xdr:row>19</xdr:row>
      <xdr:rowOff>101902</xdr:rowOff>
    </xdr:to>
    <xdr:grpSp>
      <xdr:nvGrpSpPr>
        <xdr:cNvPr id="5" name="Group 1045">
          <a:extLst>
            <a:ext uri="{FF2B5EF4-FFF2-40B4-BE49-F238E27FC236}">
              <a16:creationId xmlns:a16="http://schemas.microsoft.com/office/drawing/2014/main" id="{00000000-0008-0000-0800-000005000000}"/>
            </a:ext>
          </a:extLst>
        </xdr:cNvPr>
        <xdr:cNvGrpSpPr>
          <a:grpSpLocks/>
        </xdr:cNvGrpSpPr>
      </xdr:nvGrpSpPr>
      <xdr:grpSpPr bwMode="auto">
        <a:xfrm rot="5400000">
          <a:off x="15052396" y="3432481"/>
          <a:ext cx="2762082" cy="1467010"/>
          <a:chOff x="2321" y="821"/>
          <a:chExt cx="306" cy="150"/>
        </a:xfrm>
      </xdr:grpSpPr>
      <xdr:sp macro="" textlink="">
        <xdr:nvSpPr>
          <xdr:cNvPr id="6" name="Rectangle 1047">
            <a:extLst>
              <a:ext uri="{FF2B5EF4-FFF2-40B4-BE49-F238E27FC236}">
                <a16:creationId xmlns:a16="http://schemas.microsoft.com/office/drawing/2014/main" id="{00000000-0008-0000-0800-000006000000}"/>
              </a:ext>
            </a:extLst>
          </xdr:cNvPr>
          <xdr:cNvSpPr>
            <a:spLocks noChangeAspect="1" noChangeArrowheads="1"/>
          </xdr:cNvSpPr>
        </xdr:nvSpPr>
        <xdr:spPr bwMode="auto">
          <a:xfrm rot="16200000">
            <a:off x="2280" y="883"/>
            <a:ext cx="126" cy="27"/>
          </a:xfrm>
          <a:prstGeom prst="rect">
            <a:avLst/>
          </a:prstGeom>
          <a:gradFill rotWithShape="0">
            <a:gsLst>
              <a:gs pos="0">
                <a:srgbClr val="00FF00"/>
              </a:gs>
              <a:gs pos="50000">
                <a:srgbClr val="007600"/>
              </a:gs>
              <a:gs pos="100000">
                <a:srgbClr val="00FF00"/>
              </a:gs>
            </a:gsLst>
            <a:lin ang="5400000" scaled="1"/>
          </a:gradFill>
          <a:ln w="9525">
            <a:solidFill>
              <a:srgbClr val="000000"/>
            </a:solidFill>
            <a:miter lim="800000"/>
            <a:headEnd/>
            <a:tailEnd/>
          </a:ln>
        </xdr:spPr>
      </xdr:sp>
      <xdr:sp macro="" textlink="">
        <xdr:nvSpPr>
          <xdr:cNvPr id="7" name="Rectangle 1048">
            <a:extLst>
              <a:ext uri="{FF2B5EF4-FFF2-40B4-BE49-F238E27FC236}">
                <a16:creationId xmlns:a16="http://schemas.microsoft.com/office/drawing/2014/main" id="{00000000-0008-0000-0800-000007000000}"/>
              </a:ext>
            </a:extLst>
          </xdr:cNvPr>
          <xdr:cNvSpPr>
            <a:spLocks noChangeAspect="1" noChangeArrowheads="1"/>
          </xdr:cNvSpPr>
        </xdr:nvSpPr>
        <xdr:spPr bwMode="auto">
          <a:xfrm rot="16200000">
            <a:off x="2339" y="938"/>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8" name="Rectangle 1049">
            <a:extLst>
              <a:ext uri="{FF2B5EF4-FFF2-40B4-BE49-F238E27FC236}">
                <a16:creationId xmlns:a16="http://schemas.microsoft.com/office/drawing/2014/main" id="{00000000-0008-0000-0800-000008000000}"/>
              </a:ext>
            </a:extLst>
          </xdr:cNvPr>
          <xdr:cNvSpPr>
            <a:spLocks noChangeAspect="1" noChangeArrowheads="1"/>
          </xdr:cNvSpPr>
        </xdr:nvSpPr>
        <xdr:spPr bwMode="auto">
          <a:xfrm rot="16200000">
            <a:off x="2338" y="819"/>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9" name="Rectangle 1050">
            <a:extLst>
              <a:ext uri="{FF2B5EF4-FFF2-40B4-BE49-F238E27FC236}">
                <a16:creationId xmlns:a16="http://schemas.microsoft.com/office/drawing/2014/main" id="{00000000-0008-0000-0800-000009000000}"/>
              </a:ext>
            </a:extLst>
          </xdr:cNvPr>
          <xdr:cNvSpPr>
            <a:spLocks noChangeAspect="1" noChangeArrowheads="1"/>
          </xdr:cNvSpPr>
        </xdr:nvSpPr>
        <xdr:spPr bwMode="auto">
          <a:xfrm rot="16200000">
            <a:off x="2326" y="884"/>
            <a:ext cx="126" cy="26"/>
          </a:xfrm>
          <a:prstGeom prst="rect">
            <a:avLst/>
          </a:prstGeom>
          <a:gradFill rotWithShape="0">
            <a:gsLst>
              <a:gs pos="0">
                <a:srgbClr val="00FF00"/>
              </a:gs>
              <a:gs pos="50000">
                <a:srgbClr val="007600"/>
              </a:gs>
              <a:gs pos="100000">
                <a:srgbClr val="00FF00"/>
              </a:gs>
            </a:gsLst>
            <a:lin ang="5400000" scaled="1"/>
          </a:gradFill>
          <a:ln w="9525">
            <a:solidFill>
              <a:srgbClr val="000000"/>
            </a:solidFill>
            <a:miter lim="800000"/>
            <a:headEnd/>
            <a:tailEnd/>
          </a:ln>
        </xdr:spPr>
      </xdr:sp>
      <xdr:sp macro="" textlink="">
        <xdr:nvSpPr>
          <xdr:cNvPr id="10" name="Rectangle 1051">
            <a:extLst>
              <a:ext uri="{FF2B5EF4-FFF2-40B4-BE49-F238E27FC236}">
                <a16:creationId xmlns:a16="http://schemas.microsoft.com/office/drawing/2014/main" id="{00000000-0008-0000-0800-00000A000000}"/>
              </a:ext>
            </a:extLst>
          </xdr:cNvPr>
          <xdr:cNvSpPr>
            <a:spLocks noChangeAspect="1" noChangeArrowheads="1"/>
          </xdr:cNvSpPr>
        </xdr:nvSpPr>
        <xdr:spPr bwMode="auto">
          <a:xfrm rot="16200000">
            <a:off x="2386" y="938"/>
            <a:ext cx="8" cy="35"/>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1" name="Rectangle 1052">
            <a:extLst>
              <a:ext uri="{FF2B5EF4-FFF2-40B4-BE49-F238E27FC236}">
                <a16:creationId xmlns:a16="http://schemas.microsoft.com/office/drawing/2014/main" id="{00000000-0008-0000-0800-00000B000000}"/>
              </a:ext>
            </a:extLst>
          </xdr:cNvPr>
          <xdr:cNvSpPr>
            <a:spLocks noChangeAspect="1" noChangeArrowheads="1"/>
          </xdr:cNvSpPr>
        </xdr:nvSpPr>
        <xdr:spPr bwMode="auto">
          <a:xfrm rot="16200000">
            <a:off x="2385" y="819"/>
            <a:ext cx="8" cy="35"/>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2" name="Rectangle 1053">
            <a:extLst>
              <a:ext uri="{FF2B5EF4-FFF2-40B4-BE49-F238E27FC236}">
                <a16:creationId xmlns:a16="http://schemas.microsoft.com/office/drawing/2014/main" id="{00000000-0008-0000-0800-00000C000000}"/>
              </a:ext>
            </a:extLst>
          </xdr:cNvPr>
          <xdr:cNvSpPr>
            <a:spLocks noChangeAspect="1" noChangeArrowheads="1"/>
          </xdr:cNvSpPr>
        </xdr:nvSpPr>
        <xdr:spPr bwMode="auto">
          <a:xfrm rot="16200000">
            <a:off x="2371" y="883"/>
            <a:ext cx="126" cy="27"/>
          </a:xfrm>
          <a:prstGeom prst="rect">
            <a:avLst/>
          </a:prstGeom>
          <a:gradFill rotWithShape="0">
            <a:gsLst>
              <a:gs pos="0">
                <a:srgbClr val="00FF00"/>
              </a:gs>
              <a:gs pos="50000">
                <a:srgbClr val="007600"/>
              </a:gs>
              <a:gs pos="100000">
                <a:srgbClr val="00FF00"/>
              </a:gs>
            </a:gsLst>
            <a:lin ang="5400000" scaled="1"/>
          </a:gradFill>
          <a:ln w="9525">
            <a:solidFill>
              <a:srgbClr val="000000"/>
            </a:solidFill>
            <a:miter lim="800000"/>
            <a:headEnd/>
            <a:tailEnd/>
          </a:ln>
        </xdr:spPr>
      </xdr:sp>
      <xdr:sp macro="" textlink="">
        <xdr:nvSpPr>
          <xdr:cNvPr id="13" name="Rectangle 1054">
            <a:extLst>
              <a:ext uri="{FF2B5EF4-FFF2-40B4-BE49-F238E27FC236}">
                <a16:creationId xmlns:a16="http://schemas.microsoft.com/office/drawing/2014/main" id="{00000000-0008-0000-0800-00000D000000}"/>
              </a:ext>
            </a:extLst>
          </xdr:cNvPr>
          <xdr:cNvSpPr>
            <a:spLocks noChangeAspect="1" noChangeArrowheads="1"/>
          </xdr:cNvSpPr>
        </xdr:nvSpPr>
        <xdr:spPr bwMode="auto">
          <a:xfrm rot="16200000">
            <a:off x="2430" y="938"/>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4" name="Rectangle 1055">
            <a:extLst>
              <a:ext uri="{FF2B5EF4-FFF2-40B4-BE49-F238E27FC236}">
                <a16:creationId xmlns:a16="http://schemas.microsoft.com/office/drawing/2014/main" id="{00000000-0008-0000-0800-00000E000000}"/>
              </a:ext>
            </a:extLst>
          </xdr:cNvPr>
          <xdr:cNvSpPr>
            <a:spLocks noChangeAspect="1" noChangeArrowheads="1"/>
          </xdr:cNvSpPr>
        </xdr:nvSpPr>
        <xdr:spPr bwMode="auto">
          <a:xfrm rot="16200000">
            <a:off x="2429" y="819"/>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5" name="Rectangle 1056">
            <a:extLst>
              <a:ext uri="{FF2B5EF4-FFF2-40B4-BE49-F238E27FC236}">
                <a16:creationId xmlns:a16="http://schemas.microsoft.com/office/drawing/2014/main" id="{00000000-0008-0000-0800-00000F000000}"/>
              </a:ext>
            </a:extLst>
          </xdr:cNvPr>
          <xdr:cNvSpPr>
            <a:spLocks noChangeAspect="1" noChangeArrowheads="1"/>
          </xdr:cNvSpPr>
        </xdr:nvSpPr>
        <xdr:spPr bwMode="auto">
          <a:xfrm rot="16200000">
            <a:off x="2416" y="883"/>
            <a:ext cx="126" cy="27"/>
          </a:xfrm>
          <a:prstGeom prst="rect">
            <a:avLst/>
          </a:prstGeom>
          <a:gradFill rotWithShape="0">
            <a:gsLst>
              <a:gs pos="0">
                <a:srgbClr val="00FF00"/>
              </a:gs>
              <a:gs pos="50000">
                <a:srgbClr val="007600"/>
              </a:gs>
              <a:gs pos="100000">
                <a:srgbClr val="00FF00"/>
              </a:gs>
            </a:gsLst>
            <a:lin ang="5400000" scaled="1"/>
          </a:gradFill>
          <a:ln w="9525">
            <a:solidFill>
              <a:srgbClr val="000000"/>
            </a:solidFill>
            <a:miter lim="800000"/>
            <a:headEnd/>
            <a:tailEnd/>
          </a:ln>
        </xdr:spPr>
      </xdr:sp>
      <xdr:sp macro="" textlink="">
        <xdr:nvSpPr>
          <xdr:cNvPr id="16" name="Rectangle 1057">
            <a:extLst>
              <a:ext uri="{FF2B5EF4-FFF2-40B4-BE49-F238E27FC236}">
                <a16:creationId xmlns:a16="http://schemas.microsoft.com/office/drawing/2014/main" id="{00000000-0008-0000-0800-000010000000}"/>
              </a:ext>
            </a:extLst>
          </xdr:cNvPr>
          <xdr:cNvSpPr>
            <a:spLocks noChangeAspect="1" noChangeArrowheads="1"/>
          </xdr:cNvSpPr>
        </xdr:nvSpPr>
        <xdr:spPr bwMode="auto">
          <a:xfrm rot="16200000">
            <a:off x="2475" y="938"/>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7" name="Rectangle 1058">
            <a:extLst>
              <a:ext uri="{FF2B5EF4-FFF2-40B4-BE49-F238E27FC236}">
                <a16:creationId xmlns:a16="http://schemas.microsoft.com/office/drawing/2014/main" id="{00000000-0008-0000-0800-000011000000}"/>
              </a:ext>
            </a:extLst>
          </xdr:cNvPr>
          <xdr:cNvSpPr>
            <a:spLocks noChangeAspect="1" noChangeArrowheads="1"/>
          </xdr:cNvSpPr>
        </xdr:nvSpPr>
        <xdr:spPr bwMode="auto">
          <a:xfrm rot="16200000">
            <a:off x="2474" y="819"/>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8" name="Rectangle 1059">
            <a:extLst>
              <a:ext uri="{FF2B5EF4-FFF2-40B4-BE49-F238E27FC236}">
                <a16:creationId xmlns:a16="http://schemas.microsoft.com/office/drawing/2014/main" id="{00000000-0008-0000-0800-000012000000}"/>
              </a:ext>
            </a:extLst>
          </xdr:cNvPr>
          <xdr:cNvSpPr>
            <a:spLocks noChangeAspect="1" noChangeArrowheads="1"/>
          </xdr:cNvSpPr>
        </xdr:nvSpPr>
        <xdr:spPr bwMode="auto">
          <a:xfrm rot="16200000">
            <a:off x="2462" y="884"/>
            <a:ext cx="126" cy="26"/>
          </a:xfrm>
          <a:prstGeom prst="rect">
            <a:avLst/>
          </a:prstGeom>
          <a:gradFill rotWithShape="0">
            <a:gsLst>
              <a:gs pos="0">
                <a:srgbClr val="00FF00"/>
              </a:gs>
              <a:gs pos="50000">
                <a:srgbClr val="007600"/>
              </a:gs>
              <a:gs pos="100000">
                <a:srgbClr val="00FF00"/>
              </a:gs>
            </a:gsLst>
            <a:lin ang="5400000" scaled="1"/>
          </a:gradFill>
          <a:ln w="9525">
            <a:solidFill>
              <a:srgbClr val="000000"/>
            </a:solidFill>
            <a:miter lim="800000"/>
            <a:headEnd/>
            <a:tailEnd/>
          </a:ln>
        </xdr:spPr>
      </xdr:sp>
      <xdr:sp macro="" textlink="">
        <xdr:nvSpPr>
          <xdr:cNvPr id="19" name="Rectangle 1060">
            <a:extLst>
              <a:ext uri="{FF2B5EF4-FFF2-40B4-BE49-F238E27FC236}">
                <a16:creationId xmlns:a16="http://schemas.microsoft.com/office/drawing/2014/main" id="{00000000-0008-0000-0800-000013000000}"/>
              </a:ext>
            </a:extLst>
          </xdr:cNvPr>
          <xdr:cNvSpPr>
            <a:spLocks noChangeAspect="1" noChangeArrowheads="1"/>
          </xdr:cNvSpPr>
        </xdr:nvSpPr>
        <xdr:spPr bwMode="auto">
          <a:xfrm rot="16200000">
            <a:off x="2522" y="938"/>
            <a:ext cx="8" cy="35"/>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20" name="Rectangle 1061">
            <a:extLst>
              <a:ext uri="{FF2B5EF4-FFF2-40B4-BE49-F238E27FC236}">
                <a16:creationId xmlns:a16="http://schemas.microsoft.com/office/drawing/2014/main" id="{00000000-0008-0000-0800-000014000000}"/>
              </a:ext>
            </a:extLst>
          </xdr:cNvPr>
          <xdr:cNvSpPr>
            <a:spLocks noChangeAspect="1" noChangeArrowheads="1"/>
          </xdr:cNvSpPr>
        </xdr:nvSpPr>
        <xdr:spPr bwMode="auto">
          <a:xfrm rot="16200000">
            <a:off x="2521" y="819"/>
            <a:ext cx="8" cy="35"/>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21" name="Rectangle 1062">
            <a:extLst>
              <a:ext uri="{FF2B5EF4-FFF2-40B4-BE49-F238E27FC236}">
                <a16:creationId xmlns:a16="http://schemas.microsoft.com/office/drawing/2014/main" id="{00000000-0008-0000-0800-000015000000}"/>
              </a:ext>
            </a:extLst>
          </xdr:cNvPr>
          <xdr:cNvSpPr>
            <a:spLocks noChangeAspect="1" noChangeArrowheads="1"/>
          </xdr:cNvSpPr>
        </xdr:nvSpPr>
        <xdr:spPr bwMode="auto">
          <a:xfrm rot="16200000">
            <a:off x="2507" y="883"/>
            <a:ext cx="126" cy="27"/>
          </a:xfrm>
          <a:prstGeom prst="rect">
            <a:avLst/>
          </a:prstGeom>
          <a:gradFill rotWithShape="0">
            <a:gsLst>
              <a:gs pos="0">
                <a:srgbClr val="00FF00"/>
              </a:gs>
              <a:gs pos="50000">
                <a:srgbClr val="007600"/>
              </a:gs>
              <a:gs pos="100000">
                <a:srgbClr val="00FF00"/>
              </a:gs>
            </a:gsLst>
            <a:lin ang="5400000" scaled="1"/>
          </a:gradFill>
          <a:ln w="9525">
            <a:solidFill>
              <a:srgbClr val="000000"/>
            </a:solidFill>
            <a:miter lim="800000"/>
            <a:headEnd/>
            <a:tailEnd/>
          </a:ln>
        </xdr:spPr>
      </xdr:sp>
      <xdr:sp macro="" textlink="">
        <xdr:nvSpPr>
          <xdr:cNvPr id="22" name="Rectangle 1063">
            <a:extLst>
              <a:ext uri="{FF2B5EF4-FFF2-40B4-BE49-F238E27FC236}">
                <a16:creationId xmlns:a16="http://schemas.microsoft.com/office/drawing/2014/main" id="{00000000-0008-0000-0800-000016000000}"/>
              </a:ext>
            </a:extLst>
          </xdr:cNvPr>
          <xdr:cNvSpPr>
            <a:spLocks noChangeAspect="1" noChangeArrowheads="1"/>
          </xdr:cNvSpPr>
        </xdr:nvSpPr>
        <xdr:spPr bwMode="auto">
          <a:xfrm rot="16200000">
            <a:off x="2566" y="938"/>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23" name="Rectangle 1064">
            <a:extLst>
              <a:ext uri="{FF2B5EF4-FFF2-40B4-BE49-F238E27FC236}">
                <a16:creationId xmlns:a16="http://schemas.microsoft.com/office/drawing/2014/main" id="{00000000-0008-0000-0800-000017000000}"/>
              </a:ext>
            </a:extLst>
          </xdr:cNvPr>
          <xdr:cNvSpPr>
            <a:spLocks noChangeAspect="1" noChangeArrowheads="1"/>
          </xdr:cNvSpPr>
        </xdr:nvSpPr>
        <xdr:spPr bwMode="auto">
          <a:xfrm rot="16200000">
            <a:off x="2565" y="819"/>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24" name="Text Box 1096">
            <a:extLst>
              <a:ext uri="{FF2B5EF4-FFF2-40B4-BE49-F238E27FC236}">
                <a16:creationId xmlns:a16="http://schemas.microsoft.com/office/drawing/2014/main" id="{00000000-0008-0000-0800-000018000000}"/>
              </a:ext>
            </a:extLst>
          </xdr:cNvPr>
          <xdr:cNvSpPr txBox="1">
            <a:spLocks noChangeArrowheads="1"/>
          </xdr:cNvSpPr>
        </xdr:nvSpPr>
        <xdr:spPr bwMode="auto">
          <a:xfrm>
            <a:off x="2590" y="840"/>
            <a:ext cx="37" cy="112"/>
          </a:xfrm>
          <a:prstGeom prst="rect">
            <a:avLst/>
          </a:prstGeom>
          <a:noFill/>
          <a:ln w="9525">
            <a:noFill/>
            <a:miter lim="800000"/>
            <a:headEnd/>
            <a:tailEnd/>
          </a:ln>
        </xdr:spPr>
        <xdr:txBody>
          <a:bodyPr wrap="square" lIns="18288" tIns="18288" rIns="18288" bIns="0" anchor="t" upright="1">
            <a:noAutofit/>
          </a:bodyPr>
          <a:lstStyle/>
          <a:p>
            <a:pPr algn="ctr" rtl="0">
              <a:defRPr sz="1000"/>
            </a:pPr>
            <a:r>
              <a:rPr lang="en-US" sz="1800" b="1" i="0" strike="noStrike">
                <a:solidFill>
                  <a:srgbClr val="000000"/>
                </a:solidFill>
                <a:latin typeface="Arial Narrow" pitchFamily="34" charset="0"/>
              </a:rPr>
              <a:t>UF</a:t>
            </a:r>
          </a:p>
        </xdr:txBody>
      </xdr:sp>
      <xdr:sp macro="" textlink="">
        <xdr:nvSpPr>
          <xdr:cNvPr id="25" name="Rectangle 1097">
            <a:extLst>
              <a:ext uri="{FF2B5EF4-FFF2-40B4-BE49-F238E27FC236}">
                <a16:creationId xmlns:a16="http://schemas.microsoft.com/office/drawing/2014/main" id="{00000000-0008-0000-0800-000019000000}"/>
              </a:ext>
            </a:extLst>
          </xdr:cNvPr>
          <xdr:cNvSpPr>
            <a:spLocks noChangeArrowheads="1"/>
          </xdr:cNvSpPr>
        </xdr:nvSpPr>
        <xdr:spPr bwMode="auto">
          <a:xfrm>
            <a:off x="2321" y="821"/>
            <a:ext cx="268" cy="8"/>
          </a:xfrm>
          <a:prstGeom prst="rect">
            <a:avLst/>
          </a:prstGeom>
          <a:solidFill>
            <a:schemeClr val="bg1">
              <a:lumMod val="50000"/>
            </a:schemeClr>
          </a:solidFill>
          <a:ln w="9525">
            <a:solidFill>
              <a:srgbClr val="000000"/>
            </a:solidFill>
            <a:miter lim="800000"/>
            <a:headEnd/>
            <a:tailEnd/>
          </a:ln>
        </xdr:spPr>
      </xdr:sp>
      <xdr:sp macro="" textlink="">
        <xdr:nvSpPr>
          <xdr:cNvPr id="26" name="Line 1098">
            <a:extLst>
              <a:ext uri="{FF2B5EF4-FFF2-40B4-BE49-F238E27FC236}">
                <a16:creationId xmlns:a16="http://schemas.microsoft.com/office/drawing/2014/main" id="{00000000-0008-0000-0800-00001A000000}"/>
              </a:ext>
            </a:extLst>
          </xdr:cNvPr>
          <xdr:cNvSpPr>
            <a:spLocks noChangeShapeType="1"/>
          </xdr:cNvSpPr>
        </xdr:nvSpPr>
        <xdr:spPr bwMode="auto">
          <a:xfrm flipV="1">
            <a:off x="2342" y="824"/>
            <a:ext cx="0" cy="142"/>
          </a:xfrm>
          <a:prstGeom prst="line">
            <a:avLst/>
          </a:prstGeom>
          <a:noFill/>
          <a:ln w="38100">
            <a:solidFill>
              <a:srgbClr val="0000FF"/>
            </a:solidFill>
            <a:round/>
            <a:headEnd/>
            <a:tailEnd/>
          </a:ln>
        </xdr:spPr>
      </xdr:sp>
      <xdr:sp macro="" textlink="">
        <xdr:nvSpPr>
          <xdr:cNvPr id="27" name="Line 1099">
            <a:extLst>
              <a:ext uri="{FF2B5EF4-FFF2-40B4-BE49-F238E27FC236}">
                <a16:creationId xmlns:a16="http://schemas.microsoft.com/office/drawing/2014/main" id="{00000000-0008-0000-0800-00001B000000}"/>
              </a:ext>
            </a:extLst>
          </xdr:cNvPr>
          <xdr:cNvSpPr>
            <a:spLocks noChangeShapeType="1"/>
          </xdr:cNvSpPr>
        </xdr:nvSpPr>
        <xdr:spPr bwMode="auto">
          <a:xfrm flipV="1">
            <a:off x="2479" y="824"/>
            <a:ext cx="0" cy="142"/>
          </a:xfrm>
          <a:prstGeom prst="line">
            <a:avLst/>
          </a:prstGeom>
          <a:noFill/>
          <a:ln w="38100">
            <a:solidFill>
              <a:srgbClr val="0000FF"/>
            </a:solidFill>
            <a:round/>
            <a:headEnd/>
            <a:tailEnd/>
          </a:ln>
        </xdr:spPr>
      </xdr:sp>
      <xdr:sp macro="" textlink="">
        <xdr:nvSpPr>
          <xdr:cNvPr id="28" name="Line 1100">
            <a:extLst>
              <a:ext uri="{FF2B5EF4-FFF2-40B4-BE49-F238E27FC236}">
                <a16:creationId xmlns:a16="http://schemas.microsoft.com/office/drawing/2014/main" id="{00000000-0008-0000-0800-00001C000000}"/>
              </a:ext>
            </a:extLst>
          </xdr:cNvPr>
          <xdr:cNvSpPr>
            <a:spLocks noChangeShapeType="1"/>
          </xdr:cNvSpPr>
        </xdr:nvSpPr>
        <xdr:spPr bwMode="auto">
          <a:xfrm flipV="1">
            <a:off x="2434" y="824"/>
            <a:ext cx="0" cy="142"/>
          </a:xfrm>
          <a:prstGeom prst="line">
            <a:avLst/>
          </a:prstGeom>
          <a:noFill/>
          <a:ln w="38100">
            <a:solidFill>
              <a:srgbClr val="0000FF"/>
            </a:solidFill>
            <a:round/>
            <a:headEnd/>
            <a:tailEnd/>
          </a:ln>
        </xdr:spPr>
      </xdr:sp>
      <xdr:sp macro="" textlink="">
        <xdr:nvSpPr>
          <xdr:cNvPr id="29" name="Line 1101">
            <a:extLst>
              <a:ext uri="{FF2B5EF4-FFF2-40B4-BE49-F238E27FC236}">
                <a16:creationId xmlns:a16="http://schemas.microsoft.com/office/drawing/2014/main" id="{00000000-0008-0000-0800-00001D000000}"/>
              </a:ext>
            </a:extLst>
          </xdr:cNvPr>
          <xdr:cNvSpPr>
            <a:spLocks noChangeShapeType="1"/>
          </xdr:cNvSpPr>
        </xdr:nvSpPr>
        <xdr:spPr bwMode="auto">
          <a:xfrm flipV="1">
            <a:off x="2388" y="824"/>
            <a:ext cx="0" cy="142"/>
          </a:xfrm>
          <a:prstGeom prst="line">
            <a:avLst/>
          </a:prstGeom>
          <a:noFill/>
          <a:ln w="38100">
            <a:solidFill>
              <a:srgbClr val="0000FF"/>
            </a:solidFill>
            <a:round/>
            <a:headEnd/>
            <a:tailEnd/>
          </a:ln>
        </xdr:spPr>
      </xdr:sp>
      <xdr:sp macro="" textlink="">
        <xdr:nvSpPr>
          <xdr:cNvPr id="30" name="Line 1102">
            <a:extLst>
              <a:ext uri="{FF2B5EF4-FFF2-40B4-BE49-F238E27FC236}">
                <a16:creationId xmlns:a16="http://schemas.microsoft.com/office/drawing/2014/main" id="{00000000-0008-0000-0800-00001E000000}"/>
              </a:ext>
            </a:extLst>
          </xdr:cNvPr>
          <xdr:cNvSpPr>
            <a:spLocks noChangeShapeType="1"/>
          </xdr:cNvSpPr>
        </xdr:nvSpPr>
        <xdr:spPr bwMode="auto">
          <a:xfrm flipV="1">
            <a:off x="2570" y="824"/>
            <a:ext cx="0" cy="142"/>
          </a:xfrm>
          <a:prstGeom prst="line">
            <a:avLst/>
          </a:prstGeom>
          <a:noFill/>
          <a:ln w="38100">
            <a:solidFill>
              <a:srgbClr val="0000FF"/>
            </a:solidFill>
            <a:round/>
            <a:headEnd/>
            <a:tailEnd/>
          </a:ln>
        </xdr:spPr>
      </xdr:sp>
      <xdr:sp macro="" textlink="">
        <xdr:nvSpPr>
          <xdr:cNvPr id="31" name="Line 1103">
            <a:extLst>
              <a:ext uri="{FF2B5EF4-FFF2-40B4-BE49-F238E27FC236}">
                <a16:creationId xmlns:a16="http://schemas.microsoft.com/office/drawing/2014/main" id="{00000000-0008-0000-0800-00001F000000}"/>
              </a:ext>
            </a:extLst>
          </xdr:cNvPr>
          <xdr:cNvSpPr>
            <a:spLocks noChangeShapeType="1"/>
          </xdr:cNvSpPr>
        </xdr:nvSpPr>
        <xdr:spPr bwMode="auto">
          <a:xfrm flipV="1">
            <a:off x="2525" y="824"/>
            <a:ext cx="0" cy="142"/>
          </a:xfrm>
          <a:prstGeom prst="line">
            <a:avLst/>
          </a:prstGeom>
          <a:noFill/>
          <a:ln w="38100">
            <a:solidFill>
              <a:srgbClr val="0000FF"/>
            </a:solidFill>
            <a:round/>
            <a:headEnd/>
            <a:tailEnd/>
          </a:ln>
        </xdr:spPr>
      </xdr:sp>
      <xdr:sp macro="" textlink="">
        <xdr:nvSpPr>
          <xdr:cNvPr id="32" name="Rectangle 1065">
            <a:extLst>
              <a:ext uri="{FF2B5EF4-FFF2-40B4-BE49-F238E27FC236}">
                <a16:creationId xmlns:a16="http://schemas.microsoft.com/office/drawing/2014/main" id="{00000000-0008-0000-0800-000020000000}"/>
              </a:ext>
            </a:extLst>
          </xdr:cNvPr>
          <xdr:cNvSpPr>
            <a:spLocks noChangeArrowheads="1"/>
          </xdr:cNvSpPr>
        </xdr:nvSpPr>
        <xdr:spPr bwMode="auto">
          <a:xfrm>
            <a:off x="2322" y="963"/>
            <a:ext cx="265" cy="8"/>
          </a:xfrm>
          <a:prstGeom prst="rect">
            <a:avLst/>
          </a:prstGeom>
          <a:solidFill>
            <a:schemeClr val="bg1">
              <a:lumMod val="50000"/>
            </a:schemeClr>
          </a:solidFill>
          <a:ln w="9525">
            <a:solidFill>
              <a:srgbClr val="000000"/>
            </a:solidFill>
            <a:miter lim="800000"/>
            <a:headEnd/>
            <a:tailEnd/>
          </a:ln>
        </xdr:spPr>
      </xdr:sp>
    </xdr:grpSp>
    <xdr:clientData/>
  </xdr:twoCellAnchor>
  <xdr:twoCellAnchor>
    <xdr:from>
      <xdr:col>24</xdr:col>
      <xdr:colOff>92990</xdr:colOff>
      <xdr:row>18</xdr:row>
      <xdr:rowOff>21338</xdr:rowOff>
    </xdr:from>
    <xdr:to>
      <xdr:col>30</xdr:col>
      <xdr:colOff>514122</xdr:colOff>
      <xdr:row>34</xdr:row>
      <xdr:rowOff>25402</xdr:rowOff>
    </xdr:to>
    <xdr:cxnSp macro="">
      <xdr:nvCxnSpPr>
        <xdr:cNvPr id="34" name="Shape 166">
          <a:extLst>
            <a:ext uri="{FF2B5EF4-FFF2-40B4-BE49-F238E27FC236}">
              <a16:creationId xmlns:a16="http://schemas.microsoft.com/office/drawing/2014/main" id="{00000000-0008-0000-0800-000022000000}"/>
            </a:ext>
          </a:extLst>
        </xdr:cNvPr>
        <xdr:cNvCxnSpPr/>
      </xdr:nvCxnSpPr>
      <xdr:spPr>
        <a:xfrm rot="16200000" flipH="1">
          <a:off x="16246374" y="4962654"/>
          <a:ext cx="4169664" cy="4370832"/>
        </a:xfrm>
        <a:prstGeom prst="bentConnector2">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177800</xdr:colOff>
      <xdr:row>14</xdr:row>
      <xdr:rowOff>132518</xdr:rowOff>
    </xdr:from>
    <xdr:to>
      <xdr:col>8</xdr:col>
      <xdr:colOff>55880</xdr:colOff>
      <xdr:row>14</xdr:row>
      <xdr:rowOff>139700</xdr:rowOff>
    </xdr:to>
    <xdr:cxnSp macro="">
      <xdr:nvCxnSpPr>
        <xdr:cNvPr id="35" name="Shape 166">
          <a:extLst>
            <a:ext uri="{FF2B5EF4-FFF2-40B4-BE49-F238E27FC236}">
              <a16:creationId xmlns:a16="http://schemas.microsoft.com/office/drawing/2014/main" id="{00000000-0008-0000-0800-000023000000}"/>
            </a:ext>
          </a:extLst>
        </xdr:cNvPr>
        <xdr:cNvCxnSpPr/>
      </xdr:nvCxnSpPr>
      <xdr:spPr>
        <a:xfrm flipV="1">
          <a:off x="4620260" y="4201598"/>
          <a:ext cx="1249680" cy="7182"/>
        </a:xfrm>
        <a:prstGeom prst="bentConnector3">
          <a:avLst>
            <a:gd name="adj1" fmla="val -3956"/>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3647</xdr:colOff>
      <xdr:row>8</xdr:row>
      <xdr:rowOff>177803</xdr:rowOff>
    </xdr:from>
    <xdr:to>
      <xdr:col>31</xdr:col>
      <xdr:colOff>319603</xdr:colOff>
      <xdr:row>19</xdr:row>
      <xdr:rowOff>101604</xdr:rowOff>
    </xdr:to>
    <xdr:grpSp>
      <xdr:nvGrpSpPr>
        <xdr:cNvPr id="36" name="Group 1045">
          <a:extLst>
            <a:ext uri="{FF2B5EF4-FFF2-40B4-BE49-F238E27FC236}">
              <a16:creationId xmlns:a16="http://schemas.microsoft.com/office/drawing/2014/main" id="{00000000-0008-0000-0800-000024000000}"/>
            </a:ext>
          </a:extLst>
        </xdr:cNvPr>
        <xdr:cNvGrpSpPr>
          <a:grpSpLocks/>
        </xdr:cNvGrpSpPr>
      </xdr:nvGrpSpPr>
      <xdr:grpSpPr bwMode="auto">
        <a:xfrm rot="5400000">
          <a:off x="18336912" y="3418663"/>
          <a:ext cx="2733676" cy="1522456"/>
          <a:chOff x="2321" y="821"/>
          <a:chExt cx="306" cy="150"/>
        </a:xfrm>
      </xdr:grpSpPr>
      <xdr:sp macro="" textlink="">
        <xdr:nvSpPr>
          <xdr:cNvPr id="37" name="Rectangle 1047">
            <a:extLst>
              <a:ext uri="{FF2B5EF4-FFF2-40B4-BE49-F238E27FC236}">
                <a16:creationId xmlns:a16="http://schemas.microsoft.com/office/drawing/2014/main" id="{00000000-0008-0000-0800-000025000000}"/>
              </a:ext>
            </a:extLst>
          </xdr:cNvPr>
          <xdr:cNvSpPr>
            <a:spLocks noChangeAspect="1" noChangeArrowheads="1"/>
          </xdr:cNvSpPr>
        </xdr:nvSpPr>
        <xdr:spPr bwMode="auto">
          <a:xfrm rot="16200000">
            <a:off x="2280" y="883"/>
            <a:ext cx="126" cy="27"/>
          </a:xfrm>
          <a:prstGeom prst="rect">
            <a:avLst/>
          </a:prstGeom>
          <a:gradFill rotWithShape="0">
            <a:gsLst>
              <a:gs pos="0">
                <a:schemeClr val="tx2">
                  <a:lumMod val="20000"/>
                  <a:lumOff val="80000"/>
                </a:schemeClr>
              </a:gs>
              <a:gs pos="50000">
                <a:srgbClr val="00B0F0"/>
              </a:gs>
              <a:gs pos="100000">
                <a:schemeClr val="tx2">
                  <a:lumMod val="20000"/>
                  <a:lumOff val="80000"/>
                </a:schemeClr>
              </a:gs>
            </a:gsLst>
            <a:lin ang="5400000" scaled="1"/>
          </a:gradFill>
          <a:ln w="9525">
            <a:solidFill>
              <a:srgbClr val="000000"/>
            </a:solidFill>
            <a:miter lim="800000"/>
            <a:headEnd/>
            <a:tailEnd/>
          </a:ln>
        </xdr:spPr>
      </xdr:sp>
      <xdr:sp macro="" textlink="">
        <xdr:nvSpPr>
          <xdr:cNvPr id="38" name="Rectangle 1048">
            <a:extLst>
              <a:ext uri="{FF2B5EF4-FFF2-40B4-BE49-F238E27FC236}">
                <a16:creationId xmlns:a16="http://schemas.microsoft.com/office/drawing/2014/main" id="{00000000-0008-0000-0800-000026000000}"/>
              </a:ext>
            </a:extLst>
          </xdr:cNvPr>
          <xdr:cNvSpPr>
            <a:spLocks noChangeAspect="1" noChangeArrowheads="1"/>
          </xdr:cNvSpPr>
        </xdr:nvSpPr>
        <xdr:spPr bwMode="auto">
          <a:xfrm rot="16200000">
            <a:off x="2339" y="938"/>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39" name="Rectangle 1049">
            <a:extLst>
              <a:ext uri="{FF2B5EF4-FFF2-40B4-BE49-F238E27FC236}">
                <a16:creationId xmlns:a16="http://schemas.microsoft.com/office/drawing/2014/main" id="{00000000-0008-0000-0800-000027000000}"/>
              </a:ext>
            </a:extLst>
          </xdr:cNvPr>
          <xdr:cNvSpPr>
            <a:spLocks noChangeAspect="1" noChangeArrowheads="1"/>
          </xdr:cNvSpPr>
        </xdr:nvSpPr>
        <xdr:spPr bwMode="auto">
          <a:xfrm rot="16200000">
            <a:off x="2338" y="819"/>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40" name="Rectangle 1050">
            <a:extLst>
              <a:ext uri="{FF2B5EF4-FFF2-40B4-BE49-F238E27FC236}">
                <a16:creationId xmlns:a16="http://schemas.microsoft.com/office/drawing/2014/main" id="{00000000-0008-0000-0800-000028000000}"/>
              </a:ext>
            </a:extLst>
          </xdr:cNvPr>
          <xdr:cNvSpPr>
            <a:spLocks noChangeAspect="1" noChangeArrowheads="1"/>
          </xdr:cNvSpPr>
        </xdr:nvSpPr>
        <xdr:spPr bwMode="auto">
          <a:xfrm rot="16200000">
            <a:off x="2326" y="884"/>
            <a:ext cx="126" cy="26"/>
          </a:xfrm>
          <a:prstGeom prst="rect">
            <a:avLst/>
          </a:prstGeom>
          <a:gradFill rotWithShape="0">
            <a:gsLst>
              <a:gs pos="0">
                <a:schemeClr val="tx2">
                  <a:lumMod val="20000"/>
                  <a:lumOff val="80000"/>
                </a:schemeClr>
              </a:gs>
              <a:gs pos="50000">
                <a:srgbClr val="00B0F0"/>
              </a:gs>
              <a:gs pos="100000">
                <a:schemeClr val="tx2">
                  <a:lumMod val="20000"/>
                  <a:lumOff val="80000"/>
                </a:schemeClr>
              </a:gs>
            </a:gsLst>
            <a:lin ang="5400000" scaled="1"/>
          </a:gradFill>
          <a:ln w="9525">
            <a:solidFill>
              <a:srgbClr val="000000"/>
            </a:solidFill>
            <a:miter lim="800000"/>
            <a:headEnd/>
            <a:tailEnd/>
          </a:ln>
        </xdr:spPr>
      </xdr:sp>
      <xdr:sp macro="" textlink="">
        <xdr:nvSpPr>
          <xdr:cNvPr id="41" name="Rectangle 1051">
            <a:extLst>
              <a:ext uri="{FF2B5EF4-FFF2-40B4-BE49-F238E27FC236}">
                <a16:creationId xmlns:a16="http://schemas.microsoft.com/office/drawing/2014/main" id="{00000000-0008-0000-0800-000029000000}"/>
              </a:ext>
            </a:extLst>
          </xdr:cNvPr>
          <xdr:cNvSpPr>
            <a:spLocks noChangeAspect="1" noChangeArrowheads="1"/>
          </xdr:cNvSpPr>
        </xdr:nvSpPr>
        <xdr:spPr bwMode="auto">
          <a:xfrm rot="16200000">
            <a:off x="2386" y="938"/>
            <a:ext cx="8" cy="35"/>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42" name="Rectangle 1052">
            <a:extLst>
              <a:ext uri="{FF2B5EF4-FFF2-40B4-BE49-F238E27FC236}">
                <a16:creationId xmlns:a16="http://schemas.microsoft.com/office/drawing/2014/main" id="{00000000-0008-0000-0800-00002A000000}"/>
              </a:ext>
            </a:extLst>
          </xdr:cNvPr>
          <xdr:cNvSpPr>
            <a:spLocks noChangeAspect="1" noChangeArrowheads="1"/>
          </xdr:cNvSpPr>
        </xdr:nvSpPr>
        <xdr:spPr bwMode="auto">
          <a:xfrm rot="16200000">
            <a:off x="2385" y="819"/>
            <a:ext cx="8" cy="35"/>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43" name="Rectangle 1053">
            <a:extLst>
              <a:ext uri="{FF2B5EF4-FFF2-40B4-BE49-F238E27FC236}">
                <a16:creationId xmlns:a16="http://schemas.microsoft.com/office/drawing/2014/main" id="{00000000-0008-0000-0800-00002B000000}"/>
              </a:ext>
            </a:extLst>
          </xdr:cNvPr>
          <xdr:cNvSpPr>
            <a:spLocks noChangeAspect="1" noChangeArrowheads="1"/>
          </xdr:cNvSpPr>
        </xdr:nvSpPr>
        <xdr:spPr bwMode="auto">
          <a:xfrm rot="16200000">
            <a:off x="2371" y="883"/>
            <a:ext cx="126" cy="27"/>
          </a:xfrm>
          <a:prstGeom prst="rect">
            <a:avLst/>
          </a:prstGeom>
          <a:gradFill rotWithShape="0">
            <a:gsLst>
              <a:gs pos="0">
                <a:schemeClr val="tx2">
                  <a:lumMod val="20000"/>
                  <a:lumOff val="80000"/>
                </a:schemeClr>
              </a:gs>
              <a:gs pos="50000">
                <a:srgbClr val="00B0F0"/>
              </a:gs>
              <a:gs pos="100000">
                <a:schemeClr val="tx2">
                  <a:lumMod val="20000"/>
                  <a:lumOff val="80000"/>
                </a:schemeClr>
              </a:gs>
            </a:gsLst>
            <a:lin ang="5400000" scaled="1"/>
          </a:gradFill>
          <a:ln w="9525">
            <a:solidFill>
              <a:srgbClr val="000000"/>
            </a:solidFill>
            <a:miter lim="800000"/>
            <a:headEnd/>
            <a:tailEnd/>
          </a:ln>
        </xdr:spPr>
      </xdr:sp>
      <xdr:sp macro="" textlink="">
        <xdr:nvSpPr>
          <xdr:cNvPr id="44" name="Rectangle 1054">
            <a:extLst>
              <a:ext uri="{FF2B5EF4-FFF2-40B4-BE49-F238E27FC236}">
                <a16:creationId xmlns:a16="http://schemas.microsoft.com/office/drawing/2014/main" id="{00000000-0008-0000-0800-00002C000000}"/>
              </a:ext>
            </a:extLst>
          </xdr:cNvPr>
          <xdr:cNvSpPr>
            <a:spLocks noChangeAspect="1" noChangeArrowheads="1"/>
          </xdr:cNvSpPr>
        </xdr:nvSpPr>
        <xdr:spPr bwMode="auto">
          <a:xfrm rot="16200000">
            <a:off x="2430" y="938"/>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45" name="Rectangle 1055">
            <a:extLst>
              <a:ext uri="{FF2B5EF4-FFF2-40B4-BE49-F238E27FC236}">
                <a16:creationId xmlns:a16="http://schemas.microsoft.com/office/drawing/2014/main" id="{00000000-0008-0000-0800-00002D000000}"/>
              </a:ext>
            </a:extLst>
          </xdr:cNvPr>
          <xdr:cNvSpPr>
            <a:spLocks noChangeAspect="1" noChangeArrowheads="1"/>
          </xdr:cNvSpPr>
        </xdr:nvSpPr>
        <xdr:spPr bwMode="auto">
          <a:xfrm rot="16200000">
            <a:off x="2429" y="819"/>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46" name="Rectangle 1056">
            <a:extLst>
              <a:ext uri="{FF2B5EF4-FFF2-40B4-BE49-F238E27FC236}">
                <a16:creationId xmlns:a16="http://schemas.microsoft.com/office/drawing/2014/main" id="{00000000-0008-0000-0800-00002E000000}"/>
              </a:ext>
            </a:extLst>
          </xdr:cNvPr>
          <xdr:cNvSpPr>
            <a:spLocks noChangeAspect="1" noChangeArrowheads="1"/>
          </xdr:cNvSpPr>
        </xdr:nvSpPr>
        <xdr:spPr bwMode="auto">
          <a:xfrm rot="16200000">
            <a:off x="2416" y="883"/>
            <a:ext cx="126" cy="27"/>
          </a:xfrm>
          <a:prstGeom prst="rect">
            <a:avLst/>
          </a:prstGeom>
          <a:gradFill rotWithShape="0">
            <a:gsLst>
              <a:gs pos="0">
                <a:schemeClr val="tx2">
                  <a:lumMod val="20000"/>
                  <a:lumOff val="80000"/>
                </a:schemeClr>
              </a:gs>
              <a:gs pos="50000">
                <a:srgbClr val="00B0F0"/>
              </a:gs>
              <a:gs pos="100000">
                <a:schemeClr val="tx2">
                  <a:lumMod val="20000"/>
                  <a:lumOff val="80000"/>
                </a:schemeClr>
              </a:gs>
            </a:gsLst>
            <a:lin ang="5400000" scaled="1"/>
          </a:gradFill>
          <a:ln w="9525">
            <a:solidFill>
              <a:srgbClr val="000000"/>
            </a:solidFill>
            <a:miter lim="800000"/>
            <a:headEnd/>
            <a:tailEnd/>
          </a:ln>
        </xdr:spPr>
      </xdr:sp>
      <xdr:sp macro="" textlink="">
        <xdr:nvSpPr>
          <xdr:cNvPr id="47" name="Rectangle 1057">
            <a:extLst>
              <a:ext uri="{FF2B5EF4-FFF2-40B4-BE49-F238E27FC236}">
                <a16:creationId xmlns:a16="http://schemas.microsoft.com/office/drawing/2014/main" id="{00000000-0008-0000-0800-00002F000000}"/>
              </a:ext>
            </a:extLst>
          </xdr:cNvPr>
          <xdr:cNvSpPr>
            <a:spLocks noChangeAspect="1" noChangeArrowheads="1"/>
          </xdr:cNvSpPr>
        </xdr:nvSpPr>
        <xdr:spPr bwMode="auto">
          <a:xfrm rot="16200000">
            <a:off x="2475" y="938"/>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48" name="Rectangle 1058">
            <a:extLst>
              <a:ext uri="{FF2B5EF4-FFF2-40B4-BE49-F238E27FC236}">
                <a16:creationId xmlns:a16="http://schemas.microsoft.com/office/drawing/2014/main" id="{00000000-0008-0000-0800-000030000000}"/>
              </a:ext>
            </a:extLst>
          </xdr:cNvPr>
          <xdr:cNvSpPr>
            <a:spLocks noChangeAspect="1" noChangeArrowheads="1"/>
          </xdr:cNvSpPr>
        </xdr:nvSpPr>
        <xdr:spPr bwMode="auto">
          <a:xfrm rot="16200000">
            <a:off x="2474" y="819"/>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49" name="Rectangle 1059">
            <a:extLst>
              <a:ext uri="{FF2B5EF4-FFF2-40B4-BE49-F238E27FC236}">
                <a16:creationId xmlns:a16="http://schemas.microsoft.com/office/drawing/2014/main" id="{00000000-0008-0000-0800-000031000000}"/>
              </a:ext>
            </a:extLst>
          </xdr:cNvPr>
          <xdr:cNvSpPr>
            <a:spLocks noChangeAspect="1" noChangeArrowheads="1"/>
          </xdr:cNvSpPr>
        </xdr:nvSpPr>
        <xdr:spPr bwMode="auto">
          <a:xfrm rot="16200000">
            <a:off x="2462" y="884"/>
            <a:ext cx="126" cy="26"/>
          </a:xfrm>
          <a:prstGeom prst="rect">
            <a:avLst/>
          </a:prstGeom>
          <a:gradFill rotWithShape="0">
            <a:gsLst>
              <a:gs pos="0">
                <a:schemeClr val="tx2">
                  <a:lumMod val="20000"/>
                  <a:lumOff val="80000"/>
                </a:schemeClr>
              </a:gs>
              <a:gs pos="50000">
                <a:srgbClr val="00B0F0"/>
              </a:gs>
              <a:gs pos="100000">
                <a:schemeClr val="tx2">
                  <a:lumMod val="20000"/>
                  <a:lumOff val="80000"/>
                </a:schemeClr>
              </a:gs>
            </a:gsLst>
            <a:lin ang="5400000" scaled="1"/>
          </a:gradFill>
          <a:ln w="9525">
            <a:solidFill>
              <a:srgbClr val="000000"/>
            </a:solidFill>
            <a:miter lim="800000"/>
            <a:headEnd/>
            <a:tailEnd/>
          </a:ln>
        </xdr:spPr>
      </xdr:sp>
      <xdr:sp macro="" textlink="">
        <xdr:nvSpPr>
          <xdr:cNvPr id="50" name="Rectangle 1060">
            <a:extLst>
              <a:ext uri="{FF2B5EF4-FFF2-40B4-BE49-F238E27FC236}">
                <a16:creationId xmlns:a16="http://schemas.microsoft.com/office/drawing/2014/main" id="{00000000-0008-0000-0800-000032000000}"/>
              </a:ext>
            </a:extLst>
          </xdr:cNvPr>
          <xdr:cNvSpPr>
            <a:spLocks noChangeAspect="1" noChangeArrowheads="1"/>
          </xdr:cNvSpPr>
        </xdr:nvSpPr>
        <xdr:spPr bwMode="auto">
          <a:xfrm rot="16200000">
            <a:off x="2522" y="938"/>
            <a:ext cx="8" cy="35"/>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51" name="Rectangle 1061">
            <a:extLst>
              <a:ext uri="{FF2B5EF4-FFF2-40B4-BE49-F238E27FC236}">
                <a16:creationId xmlns:a16="http://schemas.microsoft.com/office/drawing/2014/main" id="{00000000-0008-0000-0800-000033000000}"/>
              </a:ext>
            </a:extLst>
          </xdr:cNvPr>
          <xdr:cNvSpPr>
            <a:spLocks noChangeAspect="1" noChangeArrowheads="1"/>
          </xdr:cNvSpPr>
        </xdr:nvSpPr>
        <xdr:spPr bwMode="auto">
          <a:xfrm rot="16200000">
            <a:off x="2521" y="819"/>
            <a:ext cx="8" cy="35"/>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52" name="Rectangle 1062">
            <a:extLst>
              <a:ext uri="{FF2B5EF4-FFF2-40B4-BE49-F238E27FC236}">
                <a16:creationId xmlns:a16="http://schemas.microsoft.com/office/drawing/2014/main" id="{00000000-0008-0000-0800-000034000000}"/>
              </a:ext>
            </a:extLst>
          </xdr:cNvPr>
          <xdr:cNvSpPr>
            <a:spLocks noChangeAspect="1" noChangeArrowheads="1"/>
          </xdr:cNvSpPr>
        </xdr:nvSpPr>
        <xdr:spPr bwMode="auto">
          <a:xfrm rot="16200000">
            <a:off x="2507" y="883"/>
            <a:ext cx="126" cy="27"/>
          </a:xfrm>
          <a:prstGeom prst="rect">
            <a:avLst/>
          </a:prstGeom>
          <a:gradFill rotWithShape="0">
            <a:gsLst>
              <a:gs pos="0">
                <a:schemeClr val="tx2">
                  <a:lumMod val="20000"/>
                  <a:lumOff val="80000"/>
                </a:schemeClr>
              </a:gs>
              <a:gs pos="50000">
                <a:srgbClr val="00B0F0"/>
              </a:gs>
              <a:gs pos="100000">
                <a:schemeClr val="tx2">
                  <a:lumMod val="20000"/>
                  <a:lumOff val="80000"/>
                </a:schemeClr>
              </a:gs>
            </a:gsLst>
            <a:lin ang="5400000" scaled="1"/>
          </a:gradFill>
          <a:ln w="9525">
            <a:solidFill>
              <a:srgbClr val="000000"/>
            </a:solidFill>
            <a:miter lim="800000"/>
            <a:headEnd/>
            <a:tailEnd/>
          </a:ln>
        </xdr:spPr>
      </xdr:sp>
      <xdr:sp macro="" textlink="">
        <xdr:nvSpPr>
          <xdr:cNvPr id="53" name="Rectangle 1063">
            <a:extLst>
              <a:ext uri="{FF2B5EF4-FFF2-40B4-BE49-F238E27FC236}">
                <a16:creationId xmlns:a16="http://schemas.microsoft.com/office/drawing/2014/main" id="{00000000-0008-0000-0800-000035000000}"/>
              </a:ext>
            </a:extLst>
          </xdr:cNvPr>
          <xdr:cNvSpPr>
            <a:spLocks noChangeAspect="1" noChangeArrowheads="1"/>
          </xdr:cNvSpPr>
        </xdr:nvSpPr>
        <xdr:spPr bwMode="auto">
          <a:xfrm rot="16200000">
            <a:off x="2566" y="938"/>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54" name="Rectangle 1064">
            <a:extLst>
              <a:ext uri="{FF2B5EF4-FFF2-40B4-BE49-F238E27FC236}">
                <a16:creationId xmlns:a16="http://schemas.microsoft.com/office/drawing/2014/main" id="{00000000-0008-0000-0800-000036000000}"/>
              </a:ext>
            </a:extLst>
          </xdr:cNvPr>
          <xdr:cNvSpPr>
            <a:spLocks noChangeAspect="1" noChangeArrowheads="1"/>
          </xdr:cNvSpPr>
        </xdr:nvSpPr>
        <xdr:spPr bwMode="auto">
          <a:xfrm rot="16200000">
            <a:off x="2565" y="819"/>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55" name="Text Box 1096">
            <a:extLst>
              <a:ext uri="{FF2B5EF4-FFF2-40B4-BE49-F238E27FC236}">
                <a16:creationId xmlns:a16="http://schemas.microsoft.com/office/drawing/2014/main" id="{00000000-0008-0000-0800-000037000000}"/>
              </a:ext>
            </a:extLst>
          </xdr:cNvPr>
          <xdr:cNvSpPr txBox="1">
            <a:spLocks noChangeArrowheads="1"/>
          </xdr:cNvSpPr>
        </xdr:nvSpPr>
        <xdr:spPr bwMode="auto">
          <a:xfrm>
            <a:off x="2590" y="839"/>
            <a:ext cx="37" cy="125"/>
          </a:xfrm>
          <a:prstGeom prst="rect">
            <a:avLst/>
          </a:prstGeom>
          <a:noFill/>
          <a:ln w="9525">
            <a:noFill/>
            <a:miter lim="800000"/>
            <a:headEnd/>
            <a:tailEnd/>
          </a:ln>
        </xdr:spPr>
        <xdr:txBody>
          <a:bodyPr wrap="square" lIns="18288" tIns="18288" rIns="18288" bIns="0" anchor="t" upright="1">
            <a:noAutofit/>
          </a:bodyPr>
          <a:lstStyle/>
          <a:p>
            <a:pPr algn="ctr" rtl="0">
              <a:defRPr sz="1000"/>
            </a:pPr>
            <a:r>
              <a:rPr lang="en-US" sz="1800" b="1" i="0" strike="noStrike">
                <a:solidFill>
                  <a:srgbClr val="000000"/>
                </a:solidFill>
                <a:latin typeface="Arial Narrow" pitchFamily="34" charset="0"/>
              </a:rPr>
              <a:t>RO</a:t>
            </a:r>
          </a:p>
        </xdr:txBody>
      </xdr:sp>
      <xdr:sp macro="" textlink="">
        <xdr:nvSpPr>
          <xdr:cNvPr id="56" name="Rectangle 1097">
            <a:extLst>
              <a:ext uri="{FF2B5EF4-FFF2-40B4-BE49-F238E27FC236}">
                <a16:creationId xmlns:a16="http://schemas.microsoft.com/office/drawing/2014/main" id="{00000000-0008-0000-0800-000038000000}"/>
              </a:ext>
            </a:extLst>
          </xdr:cNvPr>
          <xdr:cNvSpPr>
            <a:spLocks noChangeArrowheads="1"/>
          </xdr:cNvSpPr>
        </xdr:nvSpPr>
        <xdr:spPr bwMode="auto">
          <a:xfrm>
            <a:off x="2321" y="821"/>
            <a:ext cx="268" cy="8"/>
          </a:xfrm>
          <a:prstGeom prst="rect">
            <a:avLst/>
          </a:prstGeom>
          <a:solidFill>
            <a:schemeClr val="bg1">
              <a:lumMod val="50000"/>
            </a:schemeClr>
          </a:solidFill>
          <a:ln w="9525">
            <a:solidFill>
              <a:srgbClr val="000000"/>
            </a:solidFill>
            <a:miter lim="800000"/>
            <a:headEnd/>
            <a:tailEnd/>
          </a:ln>
        </xdr:spPr>
      </xdr:sp>
      <xdr:sp macro="" textlink="">
        <xdr:nvSpPr>
          <xdr:cNvPr id="57" name="Line 1098">
            <a:extLst>
              <a:ext uri="{FF2B5EF4-FFF2-40B4-BE49-F238E27FC236}">
                <a16:creationId xmlns:a16="http://schemas.microsoft.com/office/drawing/2014/main" id="{00000000-0008-0000-0800-000039000000}"/>
              </a:ext>
            </a:extLst>
          </xdr:cNvPr>
          <xdr:cNvSpPr>
            <a:spLocks noChangeShapeType="1"/>
          </xdr:cNvSpPr>
        </xdr:nvSpPr>
        <xdr:spPr bwMode="auto">
          <a:xfrm flipV="1">
            <a:off x="2342" y="824"/>
            <a:ext cx="0" cy="142"/>
          </a:xfrm>
          <a:prstGeom prst="line">
            <a:avLst/>
          </a:prstGeom>
          <a:noFill/>
          <a:ln w="38100">
            <a:solidFill>
              <a:srgbClr val="0000FF"/>
            </a:solidFill>
            <a:round/>
            <a:headEnd/>
            <a:tailEnd/>
          </a:ln>
        </xdr:spPr>
      </xdr:sp>
      <xdr:sp macro="" textlink="">
        <xdr:nvSpPr>
          <xdr:cNvPr id="58" name="Line 1099">
            <a:extLst>
              <a:ext uri="{FF2B5EF4-FFF2-40B4-BE49-F238E27FC236}">
                <a16:creationId xmlns:a16="http://schemas.microsoft.com/office/drawing/2014/main" id="{00000000-0008-0000-0800-00003A000000}"/>
              </a:ext>
            </a:extLst>
          </xdr:cNvPr>
          <xdr:cNvSpPr>
            <a:spLocks noChangeShapeType="1"/>
          </xdr:cNvSpPr>
        </xdr:nvSpPr>
        <xdr:spPr bwMode="auto">
          <a:xfrm flipV="1">
            <a:off x="2479" y="824"/>
            <a:ext cx="0" cy="142"/>
          </a:xfrm>
          <a:prstGeom prst="line">
            <a:avLst/>
          </a:prstGeom>
          <a:noFill/>
          <a:ln w="38100">
            <a:solidFill>
              <a:srgbClr val="0000FF"/>
            </a:solidFill>
            <a:round/>
            <a:headEnd/>
            <a:tailEnd/>
          </a:ln>
        </xdr:spPr>
      </xdr:sp>
      <xdr:sp macro="" textlink="">
        <xdr:nvSpPr>
          <xdr:cNvPr id="59" name="Line 1100">
            <a:extLst>
              <a:ext uri="{FF2B5EF4-FFF2-40B4-BE49-F238E27FC236}">
                <a16:creationId xmlns:a16="http://schemas.microsoft.com/office/drawing/2014/main" id="{00000000-0008-0000-0800-00003B000000}"/>
              </a:ext>
            </a:extLst>
          </xdr:cNvPr>
          <xdr:cNvSpPr>
            <a:spLocks noChangeShapeType="1"/>
          </xdr:cNvSpPr>
        </xdr:nvSpPr>
        <xdr:spPr bwMode="auto">
          <a:xfrm flipV="1">
            <a:off x="2434" y="824"/>
            <a:ext cx="0" cy="142"/>
          </a:xfrm>
          <a:prstGeom prst="line">
            <a:avLst/>
          </a:prstGeom>
          <a:noFill/>
          <a:ln w="38100">
            <a:solidFill>
              <a:srgbClr val="0000FF"/>
            </a:solidFill>
            <a:round/>
            <a:headEnd/>
            <a:tailEnd/>
          </a:ln>
        </xdr:spPr>
      </xdr:sp>
      <xdr:sp macro="" textlink="">
        <xdr:nvSpPr>
          <xdr:cNvPr id="60" name="Line 1101">
            <a:extLst>
              <a:ext uri="{FF2B5EF4-FFF2-40B4-BE49-F238E27FC236}">
                <a16:creationId xmlns:a16="http://schemas.microsoft.com/office/drawing/2014/main" id="{00000000-0008-0000-0800-00003C000000}"/>
              </a:ext>
            </a:extLst>
          </xdr:cNvPr>
          <xdr:cNvSpPr>
            <a:spLocks noChangeShapeType="1"/>
          </xdr:cNvSpPr>
        </xdr:nvSpPr>
        <xdr:spPr bwMode="auto">
          <a:xfrm flipV="1">
            <a:off x="2388" y="824"/>
            <a:ext cx="0" cy="142"/>
          </a:xfrm>
          <a:prstGeom prst="line">
            <a:avLst/>
          </a:prstGeom>
          <a:noFill/>
          <a:ln w="38100">
            <a:solidFill>
              <a:srgbClr val="0000FF"/>
            </a:solidFill>
            <a:round/>
            <a:headEnd/>
            <a:tailEnd/>
          </a:ln>
        </xdr:spPr>
      </xdr:sp>
      <xdr:sp macro="" textlink="">
        <xdr:nvSpPr>
          <xdr:cNvPr id="61" name="Line 1102">
            <a:extLst>
              <a:ext uri="{FF2B5EF4-FFF2-40B4-BE49-F238E27FC236}">
                <a16:creationId xmlns:a16="http://schemas.microsoft.com/office/drawing/2014/main" id="{00000000-0008-0000-0800-00003D000000}"/>
              </a:ext>
            </a:extLst>
          </xdr:cNvPr>
          <xdr:cNvSpPr>
            <a:spLocks noChangeShapeType="1"/>
          </xdr:cNvSpPr>
        </xdr:nvSpPr>
        <xdr:spPr bwMode="auto">
          <a:xfrm flipV="1">
            <a:off x="2570" y="824"/>
            <a:ext cx="0" cy="142"/>
          </a:xfrm>
          <a:prstGeom prst="line">
            <a:avLst/>
          </a:prstGeom>
          <a:noFill/>
          <a:ln w="38100">
            <a:solidFill>
              <a:srgbClr val="0000FF"/>
            </a:solidFill>
            <a:round/>
            <a:headEnd/>
            <a:tailEnd/>
          </a:ln>
        </xdr:spPr>
      </xdr:sp>
      <xdr:sp macro="" textlink="">
        <xdr:nvSpPr>
          <xdr:cNvPr id="62" name="Line 1103">
            <a:extLst>
              <a:ext uri="{FF2B5EF4-FFF2-40B4-BE49-F238E27FC236}">
                <a16:creationId xmlns:a16="http://schemas.microsoft.com/office/drawing/2014/main" id="{00000000-0008-0000-0800-00003E000000}"/>
              </a:ext>
            </a:extLst>
          </xdr:cNvPr>
          <xdr:cNvSpPr>
            <a:spLocks noChangeShapeType="1"/>
          </xdr:cNvSpPr>
        </xdr:nvSpPr>
        <xdr:spPr bwMode="auto">
          <a:xfrm flipV="1">
            <a:off x="2525" y="824"/>
            <a:ext cx="0" cy="142"/>
          </a:xfrm>
          <a:prstGeom prst="line">
            <a:avLst/>
          </a:prstGeom>
          <a:noFill/>
          <a:ln w="38100">
            <a:solidFill>
              <a:srgbClr val="0000FF"/>
            </a:solidFill>
            <a:round/>
            <a:headEnd/>
            <a:tailEnd/>
          </a:ln>
        </xdr:spPr>
      </xdr:sp>
      <xdr:sp macro="" textlink="">
        <xdr:nvSpPr>
          <xdr:cNvPr id="63" name="Rectangle 1065">
            <a:extLst>
              <a:ext uri="{FF2B5EF4-FFF2-40B4-BE49-F238E27FC236}">
                <a16:creationId xmlns:a16="http://schemas.microsoft.com/office/drawing/2014/main" id="{00000000-0008-0000-0800-00003F000000}"/>
              </a:ext>
            </a:extLst>
          </xdr:cNvPr>
          <xdr:cNvSpPr>
            <a:spLocks noChangeArrowheads="1"/>
          </xdr:cNvSpPr>
        </xdr:nvSpPr>
        <xdr:spPr bwMode="auto">
          <a:xfrm>
            <a:off x="2322" y="963"/>
            <a:ext cx="265" cy="8"/>
          </a:xfrm>
          <a:prstGeom prst="rect">
            <a:avLst/>
          </a:prstGeom>
          <a:solidFill>
            <a:schemeClr val="bg1">
              <a:lumMod val="50000"/>
            </a:schemeClr>
          </a:solidFill>
          <a:ln w="9525">
            <a:solidFill>
              <a:srgbClr val="000000"/>
            </a:solidFill>
            <a:miter lim="800000"/>
            <a:headEnd/>
            <a:tailEnd/>
          </a:ln>
        </xdr:spPr>
      </xdr:sp>
    </xdr:grpSp>
    <xdr:clientData/>
  </xdr:twoCellAnchor>
  <xdr:twoCellAnchor>
    <xdr:from>
      <xdr:col>38</xdr:col>
      <xdr:colOff>86184</xdr:colOff>
      <xdr:row>31</xdr:row>
      <xdr:rowOff>139700</xdr:rowOff>
    </xdr:from>
    <xdr:to>
      <xdr:col>41</xdr:col>
      <xdr:colOff>482600</xdr:colOff>
      <xdr:row>34</xdr:row>
      <xdr:rowOff>203200</xdr:rowOff>
    </xdr:to>
    <xdr:sp macro="" textlink="">
      <xdr:nvSpPr>
        <xdr:cNvPr id="64" name="AutoShape 1525">
          <a:extLst>
            <a:ext uri="{FF2B5EF4-FFF2-40B4-BE49-F238E27FC236}">
              <a16:creationId xmlns:a16="http://schemas.microsoft.com/office/drawing/2014/main" id="{00000000-0008-0000-0800-000040000000}"/>
            </a:ext>
          </a:extLst>
        </xdr:cNvPr>
        <xdr:cNvSpPr>
          <a:spLocks noChangeArrowheads="1"/>
        </xdr:cNvSpPr>
      </xdr:nvSpPr>
      <xdr:spPr bwMode="auto">
        <a:xfrm>
          <a:off x="24901984" y="8661400"/>
          <a:ext cx="2326816" cy="749300"/>
        </a:xfrm>
        <a:prstGeom prst="homePlate">
          <a:avLst>
            <a:gd name="adj" fmla="val 72917"/>
          </a:avLst>
        </a:prstGeom>
        <a:solidFill>
          <a:srgbClr val="FF6600"/>
        </a:solidFill>
        <a:ln w="9525">
          <a:solidFill>
            <a:srgbClr val="000000"/>
          </a:solidFill>
          <a:miter lim="800000"/>
          <a:headEnd/>
          <a:tailEnd/>
        </a:ln>
      </xdr:spPr>
      <xdr:txBody>
        <a:bodyPr vertOverflow="clip" wrap="square" lIns="27432" tIns="18288" rIns="27432" bIns="18288" anchor="ctr" upright="1"/>
        <a:lstStyle/>
        <a:p>
          <a:pPr algn="ctr" rtl="0"/>
          <a:r>
            <a:rPr lang="en-US" sz="1400" b="1" i="0">
              <a:effectLst/>
              <a:latin typeface="+mn-lt"/>
              <a:ea typeface="+mn-ea"/>
              <a:cs typeface="+mn-cs"/>
            </a:rPr>
            <a:t>Waste stream</a:t>
          </a:r>
          <a:r>
            <a:rPr lang="en-US" sz="1400" b="1" i="0" baseline="0">
              <a:effectLst/>
              <a:latin typeface="+mn-lt"/>
              <a:ea typeface="+mn-ea"/>
              <a:cs typeface="+mn-cs"/>
            </a:rPr>
            <a:t> 2</a:t>
          </a:r>
          <a:r>
            <a:rPr lang="en-US" sz="1400" b="1" i="0">
              <a:effectLst/>
              <a:latin typeface="+mn-lt"/>
              <a:ea typeface="+mn-ea"/>
              <a:cs typeface="+mn-cs"/>
            </a:rPr>
            <a:t> to Neutralisation</a:t>
          </a:r>
          <a:r>
            <a:rPr lang="en-US" sz="1400" b="1" i="0" baseline="0">
              <a:effectLst/>
              <a:latin typeface="+mn-lt"/>
              <a:ea typeface="+mn-ea"/>
              <a:cs typeface="+mn-cs"/>
            </a:rPr>
            <a:t> tank</a:t>
          </a:r>
          <a:endParaRPr lang="nl-NL" sz="1400">
            <a:effectLst/>
          </a:endParaRPr>
        </a:p>
      </xdr:txBody>
    </xdr:sp>
    <xdr:clientData/>
  </xdr:twoCellAnchor>
  <xdr:twoCellAnchor>
    <xdr:from>
      <xdr:col>30</xdr:col>
      <xdr:colOff>476368</xdr:colOff>
      <xdr:row>18</xdr:row>
      <xdr:rowOff>40896</xdr:rowOff>
    </xdr:from>
    <xdr:to>
      <xdr:col>38</xdr:col>
      <xdr:colOff>80128</xdr:colOff>
      <xdr:row>34</xdr:row>
      <xdr:rowOff>44960</xdr:rowOff>
    </xdr:to>
    <xdr:cxnSp macro="">
      <xdr:nvCxnSpPr>
        <xdr:cNvPr id="65" name="Shape 166">
          <a:extLst>
            <a:ext uri="{FF2B5EF4-FFF2-40B4-BE49-F238E27FC236}">
              <a16:creationId xmlns:a16="http://schemas.microsoft.com/office/drawing/2014/main" id="{00000000-0008-0000-0800-000041000000}"/>
            </a:ext>
          </a:extLst>
        </xdr:cNvPr>
        <xdr:cNvCxnSpPr/>
      </xdr:nvCxnSpPr>
      <xdr:spPr>
        <a:xfrm>
          <a:off x="20478868" y="5082796"/>
          <a:ext cx="4417060" cy="4169664"/>
        </a:xfrm>
        <a:prstGeom prst="bentConnector3">
          <a:avLst>
            <a:gd name="adj1" fmla="val 502"/>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38100</xdr:colOff>
      <xdr:row>14</xdr:row>
      <xdr:rowOff>12701</xdr:rowOff>
    </xdr:from>
    <xdr:to>
      <xdr:col>38</xdr:col>
      <xdr:colOff>373380</xdr:colOff>
      <xdr:row>14</xdr:row>
      <xdr:rowOff>25400</xdr:rowOff>
    </xdr:to>
    <xdr:cxnSp macro="">
      <xdr:nvCxnSpPr>
        <xdr:cNvPr id="66" name="Shape 166">
          <a:extLst>
            <a:ext uri="{FF2B5EF4-FFF2-40B4-BE49-F238E27FC236}">
              <a16:creationId xmlns:a16="http://schemas.microsoft.com/office/drawing/2014/main" id="{00000000-0008-0000-0800-000042000000}"/>
            </a:ext>
          </a:extLst>
        </xdr:cNvPr>
        <xdr:cNvCxnSpPr/>
      </xdr:nvCxnSpPr>
      <xdr:spPr>
        <a:xfrm>
          <a:off x="23423880" y="4081781"/>
          <a:ext cx="1455420" cy="12699"/>
        </a:xfrm>
        <a:prstGeom prst="bentConnector3">
          <a:avLst>
            <a:gd name="adj1" fmla="val 0"/>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454025</xdr:colOff>
      <xdr:row>21</xdr:row>
      <xdr:rowOff>256268</xdr:rowOff>
    </xdr:from>
    <xdr:to>
      <xdr:col>27</xdr:col>
      <xdr:colOff>391210</xdr:colOff>
      <xdr:row>23</xdr:row>
      <xdr:rowOff>171768</xdr:rowOff>
    </xdr:to>
    <xdr:sp macro="" textlink="">
      <xdr:nvSpPr>
        <xdr:cNvPr id="67" name="AutoShape 1525">
          <a:extLst>
            <a:ext uri="{FF2B5EF4-FFF2-40B4-BE49-F238E27FC236}">
              <a16:creationId xmlns:a16="http://schemas.microsoft.com/office/drawing/2014/main" id="{00000000-0008-0000-0800-000043000000}"/>
            </a:ext>
          </a:extLst>
        </xdr:cNvPr>
        <xdr:cNvSpPr>
          <a:spLocks noChangeArrowheads="1"/>
        </xdr:cNvSpPr>
      </xdr:nvSpPr>
      <xdr:spPr bwMode="auto">
        <a:xfrm>
          <a:off x="16806545" y="6222728"/>
          <a:ext cx="1293545" cy="509860"/>
        </a:xfrm>
        <a:prstGeom prst="homePlate">
          <a:avLst>
            <a:gd name="adj" fmla="val 72917"/>
          </a:avLst>
        </a:prstGeom>
        <a:solidFill>
          <a:srgbClr val="00B050"/>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sz="1100" b="1" i="0" strike="noStrike">
              <a:solidFill>
                <a:srgbClr val="000000"/>
              </a:solidFill>
              <a:latin typeface="Arial"/>
              <a:cs typeface="Arial"/>
            </a:rPr>
            <a:t>Acid + Antiscalant</a:t>
          </a:r>
        </a:p>
      </xdr:txBody>
    </xdr:sp>
    <xdr:clientData/>
  </xdr:twoCellAnchor>
  <xdr:twoCellAnchor>
    <xdr:from>
      <xdr:col>27</xdr:col>
      <xdr:colOff>391210</xdr:colOff>
      <xdr:row>14</xdr:row>
      <xdr:rowOff>38100</xdr:rowOff>
    </xdr:from>
    <xdr:to>
      <xdr:col>27</xdr:col>
      <xdr:colOff>482600</xdr:colOff>
      <xdr:row>22</xdr:row>
      <xdr:rowOff>214018</xdr:rowOff>
    </xdr:to>
    <xdr:cxnSp macro="">
      <xdr:nvCxnSpPr>
        <xdr:cNvPr id="68" name="Shape 166">
          <a:extLst>
            <a:ext uri="{FF2B5EF4-FFF2-40B4-BE49-F238E27FC236}">
              <a16:creationId xmlns:a16="http://schemas.microsoft.com/office/drawing/2014/main" id="{00000000-0008-0000-0800-000044000000}"/>
            </a:ext>
          </a:extLst>
        </xdr:cNvPr>
        <xdr:cNvCxnSpPr>
          <a:stCxn id="67" idx="3"/>
        </xdr:cNvCxnSpPr>
      </xdr:nvCxnSpPr>
      <xdr:spPr>
        <a:xfrm flipV="1">
          <a:off x="18100090" y="4107180"/>
          <a:ext cx="91390" cy="2370478"/>
        </a:xfrm>
        <a:prstGeom prst="bentConnector2">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450850</xdr:colOff>
      <xdr:row>4</xdr:row>
      <xdr:rowOff>209549</xdr:rowOff>
    </xdr:from>
    <xdr:to>
      <xdr:col>33</xdr:col>
      <xdr:colOff>81100</xdr:colOff>
      <xdr:row>6</xdr:row>
      <xdr:rowOff>183299</xdr:rowOff>
    </xdr:to>
    <xdr:sp macro="" textlink="">
      <xdr:nvSpPr>
        <xdr:cNvPr id="69" name="AutoShape 1525">
          <a:extLst>
            <a:ext uri="{FF2B5EF4-FFF2-40B4-BE49-F238E27FC236}">
              <a16:creationId xmlns:a16="http://schemas.microsoft.com/office/drawing/2014/main" id="{00000000-0008-0000-0800-000045000000}"/>
            </a:ext>
          </a:extLst>
        </xdr:cNvPr>
        <xdr:cNvSpPr>
          <a:spLocks noChangeArrowheads="1"/>
        </xdr:cNvSpPr>
      </xdr:nvSpPr>
      <xdr:spPr bwMode="auto">
        <a:xfrm rot="10800000">
          <a:off x="20140930" y="1893569"/>
          <a:ext cx="1459050" cy="430950"/>
        </a:xfrm>
        <a:prstGeom prst="homePlate">
          <a:avLst>
            <a:gd name="adj" fmla="val 72917"/>
          </a:avLst>
        </a:prstGeom>
        <a:solidFill>
          <a:srgbClr val="00B050"/>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sz="1200" b="1" i="0" strike="noStrike">
              <a:solidFill>
                <a:srgbClr val="000000"/>
              </a:solidFill>
              <a:latin typeface="Arial"/>
              <a:cs typeface="Arial"/>
            </a:rPr>
            <a:t>RO cleaning</a:t>
          </a:r>
        </a:p>
      </xdr:txBody>
    </xdr:sp>
    <xdr:clientData/>
  </xdr:twoCellAnchor>
  <xdr:twoCellAnchor>
    <xdr:from>
      <xdr:col>33</xdr:col>
      <xdr:colOff>93801</xdr:colOff>
      <xdr:row>6</xdr:row>
      <xdr:rowOff>14695</xdr:rowOff>
    </xdr:from>
    <xdr:to>
      <xdr:col>38</xdr:col>
      <xdr:colOff>109041</xdr:colOff>
      <xdr:row>14</xdr:row>
      <xdr:rowOff>4535</xdr:rowOff>
    </xdr:to>
    <xdr:cxnSp macro="">
      <xdr:nvCxnSpPr>
        <xdr:cNvPr id="70" name="Shape 166">
          <a:extLst>
            <a:ext uri="{FF2B5EF4-FFF2-40B4-BE49-F238E27FC236}">
              <a16:creationId xmlns:a16="http://schemas.microsoft.com/office/drawing/2014/main" id="{00000000-0008-0000-0800-000046000000}"/>
            </a:ext>
          </a:extLst>
        </xdr:cNvPr>
        <xdr:cNvCxnSpPr/>
      </xdr:nvCxnSpPr>
      <xdr:spPr>
        <a:xfrm rot="16200000" flipV="1">
          <a:off x="22154971" y="1613625"/>
          <a:ext cx="1917700" cy="3002280"/>
        </a:xfrm>
        <a:prstGeom prst="bentConnector2">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76199</xdr:colOff>
      <xdr:row>11</xdr:row>
      <xdr:rowOff>15871</xdr:rowOff>
    </xdr:from>
    <xdr:to>
      <xdr:col>41</xdr:col>
      <xdr:colOff>88899</xdr:colOff>
      <xdr:row>18</xdr:row>
      <xdr:rowOff>76199</xdr:rowOff>
    </xdr:to>
    <xdr:grpSp>
      <xdr:nvGrpSpPr>
        <xdr:cNvPr id="71" name="Group 70">
          <a:extLst>
            <a:ext uri="{FF2B5EF4-FFF2-40B4-BE49-F238E27FC236}">
              <a16:creationId xmlns:a16="http://schemas.microsoft.com/office/drawing/2014/main" id="{00000000-0008-0000-0800-000047000000}"/>
            </a:ext>
          </a:extLst>
        </xdr:cNvPr>
        <xdr:cNvGrpSpPr/>
      </xdr:nvGrpSpPr>
      <xdr:grpSpPr>
        <a:xfrm>
          <a:off x="24364949" y="3444871"/>
          <a:ext cx="1901825" cy="1774828"/>
          <a:chOff x="41950052" y="11901425"/>
          <a:chExt cx="3447877" cy="2384163"/>
        </a:xfrm>
      </xdr:grpSpPr>
      <xdr:sp macro="" textlink="">
        <xdr:nvSpPr>
          <xdr:cNvPr id="72" name="Can 71">
            <a:extLst>
              <a:ext uri="{FF2B5EF4-FFF2-40B4-BE49-F238E27FC236}">
                <a16:creationId xmlns:a16="http://schemas.microsoft.com/office/drawing/2014/main" id="{00000000-0008-0000-0800-000048000000}"/>
              </a:ext>
            </a:extLst>
          </xdr:cNvPr>
          <xdr:cNvSpPr/>
        </xdr:nvSpPr>
        <xdr:spPr>
          <a:xfrm>
            <a:off x="42664796" y="11901425"/>
            <a:ext cx="1798672" cy="1848923"/>
          </a:xfrm>
          <a:prstGeom prst="can">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AU" sz="1800"/>
          </a:p>
        </xdr:txBody>
      </xdr:sp>
      <xdr:sp macro="" textlink="">
        <xdr:nvSpPr>
          <xdr:cNvPr id="73" name="TextBox 124">
            <a:extLst>
              <a:ext uri="{FF2B5EF4-FFF2-40B4-BE49-F238E27FC236}">
                <a16:creationId xmlns:a16="http://schemas.microsoft.com/office/drawing/2014/main" id="{00000000-0008-0000-0800-000049000000}"/>
              </a:ext>
            </a:extLst>
          </xdr:cNvPr>
          <xdr:cNvSpPr txBox="1"/>
        </xdr:nvSpPr>
        <xdr:spPr>
          <a:xfrm>
            <a:off x="41950052" y="13812643"/>
            <a:ext cx="3447877" cy="472945"/>
          </a:xfrm>
          <a:prstGeom prst="rect">
            <a:avLst/>
          </a:prstGeom>
          <a:no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1800" b="1">
                <a:latin typeface="Arial Narrow" pitchFamily="34" charset="0"/>
              </a:rPr>
              <a:t>Product water Tank</a:t>
            </a:r>
            <a:endParaRPr lang="en-AU" sz="1800" b="1">
              <a:latin typeface="Arial Narrow" pitchFamily="34" charset="0"/>
            </a:endParaRPr>
          </a:p>
        </xdr:txBody>
      </xdr:sp>
    </xdr:grpSp>
    <xdr:clientData/>
  </xdr:twoCellAnchor>
  <xdr:twoCellAnchor>
    <xdr:from>
      <xdr:col>4</xdr:col>
      <xdr:colOff>31750</xdr:colOff>
      <xdr:row>14</xdr:row>
      <xdr:rowOff>111125</xdr:rowOff>
    </xdr:from>
    <xdr:to>
      <xdr:col>4</xdr:col>
      <xdr:colOff>671830</xdr:colOff>
      <xdr:row>14</xdr:row>
      <xdr:rowOff>114300</xdr:rowOff>
    </xdr:to>
    <xdr:cxnSp macro="">
      <xdr:nvCxnSpPr>
        <xdr:cNvPr id="74" name="Shape 166">
          <a:extLst>
            <a:ext uri="{FF2B5EF4-FFF2-40B4-BE49-F238E27FC236}">
              <a16:creationId xmlns:a16="http://schemas.microsoft.com/office/drawing/2014/main" id="{00000000-0008-0000-0800-00004A000000}"/>
            </a:ext>
          </a:extLst>
        </xdr:cNvPr>
        <xdr:cNvCxnSpPr/>
      </xdr:nvCxnSpPr>
      <xdr:spPr>
        <a:xfrm>
          <a:off x="2927350" y="4180205"/>
          <a:ext cx="640080" cy="3175"/>
        </a:xfrm>
        <a:prstGeom prst="bentConnector3">
          <a:avLst>
            <a:gd name="adj1" fmla="val 50000"/>
          </a:avLst>
        </a:prstGeom>
        <a:ln w="254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406400</xdr:colOff>
      <xdr:row>14</xdr:row>
      <xdr:rowOff>12700</xdr:rowOff>
    </xdr:from>
    <xdr:to>
      <xdr:col>28</xdr:col>
      <xdr:colOff>558800</xdr:colOff>
      <xdr:row>14</xdr:row>
      <xdr:rowOff>25400</xdr:rowOff>
    </xdr:to>
    <xdr:cxnSp macro="">
      <xdr:nvCxnSpPr>
        <xdr:cNvPr id="75" name="Shape 166">
          <a:extLst>
            <a:ext uri="{FF2B5EF4-FFF2-40B4-BE49-F238E27FC236}">
              <a16:creationId xmlns:a16="http://schemas.microsoft.com/office/drawing/2014/main" id="{00000000-0008-0000-0800-00004B000000}"/>
            </a:ext>
          </a:extLst>
        </xdr:cNvPr>
        <xdr:cNvCxnSpPr/>
      </xdr:nvCxnSpPr>
      <xdr:spPr>
        <a:xfrm>
          <a:off x="17368520" y="4081780"/>
          <a:ext cx="1676400" cy="12700"/>
        </a:xfrm>
        <a:prstGeom prst="bentConnector3">
          <a:avLst>
            <a:gd name="adj1" fmla="val -859"/>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12706</xdr:colOff>
      <xdr:row>9</xdr:row>
      <xdr:rowOff>190500</xdr:rowOff>
    </xdr:from>
    <xdr:to>
      <xdr:col>35</xdr:col>
      <xdr:colOff>561226</xdr:colOff>
      <xdr:row>18</xdr:row>
      <xdr:rowOff>190673</xdr:rowOff>
    </xdr:to>
    <xdr:grpSp>
      <xdr:nvGrpSpPr>
        <xdr:cNvPr id="76" name="Group 215">
          <a:extLst>
            <a:ext uri="{FF2B5EF4-FFF2-40B4-BE49-F238E27FC236}">
              <a16:creationId xmlns:a16="http://schemas.microsoft.com/office/drawing/2014/main" id="{00000000-0008-0000-0800-00004C000000}"/>
            </a:ext>
          </a:extLst>
        </xdr:cNvPr>
        <xdr:cNvGrpSpPr>
          <a:grpSpLocks noChangeAspect="1"/>
        </xdr:cNvGrpSpPr>
      </xdr:nvGrpSpPr>
      <xdr:grpSpPr bwMode="auto">
        <a:xfrm>
          <a:off x="21967831" y="3063875"/>
          <a:ext cx="1151770" cy="2270298"/>
          <a:chOff x="1447" y="470"/>
          <a:chExt cx="163" cy="417"/>
        </a:xfrm>
      </xdr:grpSpPr>
      <xdr:sp macro="" textlink="">
        <xdr:nvSpPr>
          <xdr:cNvPr id="77" name="Oval 216">
            <a:extLst>
              <a:ext uri="{FF2B5EF4-FFF2-40B4-BE49-F238E27FC236}">
                <a16:creationId xmlns:a16="http://schemas.microsoft.com/office/drawing/2014/main" id="{00000000-0008-0000-0800-00004D000000}"/>
              </a:ext>
            </a:extLst>
          </xdr:cNvPr>
          <xdr:cNvSpPr>
            <a:spLocks noChangeAspect="1" noChangeArrowheads="1"/>
          </xdr:cNvSpPr>
        </xdr:nvSpPr>
        <xdr:spPr bwMode="auto">
          <a:xfrm>
            <a:off x="1447" y="724"/>
            <a:ext cx="163" cy="163"/>
          </a:xfrm>
          <a:prstGeom prst="ellipse">
            <a:avLst/>
          </a:prstGeom>
          <a:solidFill>
            <a:srgbClr val="FFC000"/>
          </a:solidFill>
          <a:ln w="9525">
            <a:solidFill>
              <a:srgbClr val="000000"/>
            </a:solidFill>
            <a:round/>
            <a:headEnd/>
            <a:tailEnd/>
          </a:ln>
        </xdr:spPr>
      </xdr:sp>
      <xdr:sp macro="" textlink="">
        <xdr:nvSpPr>
          <xdr:cNvPr id="78" name="Oval 217">
            <a:extLst>
              <a:ext uri="{FF2B5EF4-FFF2-40B4-BE49-F238E27FC236}">
                <a16:creationId xmlns:a16="http://schemas.microsoft.com/office/drawing/2014/main" id="{00000000-0008-0000-0800-00004E000000}"/>
              </a:ext>
            </a:extLst>
          </xdr:cNvPr>
          <xdr:cNvSpPr>
            <a:spLocks noChangeAspect="1" noChangeArrowheads="1"/>
          </xdr:cNvSpPr>
        </xdr:nvSpPr>
        <xdr:spPr bwMode="auto">
          <a:xfrm>
            <a:off x="1447" y="470"/>
            <a:ext cx="163" cy="163"/>
          </a:xfrm>
          <a:prstGeom prst="ellipse">
            <a:avLst/>
          </a:prstGeom>
          <a:solidFill>
            <a:srgbClr val="FFC000"/>
          </a:solidFill>
          <a:ln w="9525">
            <a:solidFill>
              <a:srgbClr val="000000"/>
            </a:solidFill>
            <a:round/>
            <a:headEnd/>
            <a:tailEnd/>
          </a:ln>
        </xdr:spPr>
      </xdr:sp>
      <xdr:sp macro="" textlink="">
        <xdr:nvSpPr>
          <xdr:cNvPr id="79" name="Rectangle 218">
            <a:extLst>
              <a:ext uri="{FF2B5EF4-FFF2-40B4-BE49-F238E27FC236}">
                <a16:creationId xmlns:a16="http://schemas.microsoft.com/office/drawing/2014/main" id="{00000000-0008-0000-0800-00004F000000}"/>
              </a:ext>
            </a:extLst>
          </xdr:cNvPr>
          <xdr:cNvSpPr>
            <a:spLocks noChangeAspect="1" noChangeArrowheads="1"/>
          </xdr:cNvSpPr>
        </xdr:nvSpPr>
        <xdr:spPr bwMode="auto">
          <a:xfrm>
            <a:off x="1447" y="557"/>
            <a:ext cx="163" cy="261"/>
          </a:xfrm>
          <a:prstGeom prst="rect">
            <a:avLst/>
          </a:prstGeom>
          <a:solidFill>
            <a:srgbClr val="FFC000"/>
          </a:solidFill>
          <a:ln w="9525">
            <a:solidFill>
              <a:srgbClr val="000000"/>
            </a:solidFill>
            <a:miter lim="800000"/>
            <a:headEnd/>
            <a:tailEnd/>
          </a:ln>
        </xdr:spPr>
        <xdr:txBody>
          <a:bodyPr vertOverflow="clip" wrap="square" lIns="27432" tIns="18288" rIns="27432" bIns="0" anchor="t" upright="1"/>
          <a:lstStyle/>
          <a:p>
            <a:pPr algn="ctr" rtl="0">
              <a:defRPr sz="1000"/>
            </a:pPr>
            <a:endParaRPr lang="en-US" sz="1800" b="0" i="0" strike="noStrike">
              <a:solidFill>
                <a:srgbClr val="000000"/>
              </a:solidFill>
              <a:latin typeface="Arial"/>
              <a:cs typeface="Arial"/>
            </a:endParaRPr>
          </a:p>
        </xdr:txBody>
      </xdr:sp>
      <xdr:sp macro="" textlink="">
        <xdr:nvSpPr>
          <xdr:cNvPr id="80" name="Rectangle 219" descr="Wide upward diagonal">
            <a:extLst>
              <a:ext uri="{FF2B5EF4-FFF2-40B4-BE49-F238E27FC236}">
                <a16:creationId xmlns:a16="http://schemas.microsoft.com/office/drawing/2014/main" id="{00000000-0008-0000-0800-000050000000}"/>
              </a:ext>
            </a:extLst>
          </xdr:cNvPr>
          <xdr:cNvSpPr>
            <a:spLocks noChangeAspect="1" noChangeArrowheads="1"/>
          </xdr:cNvSpPr>
        </xdr:nvSpPr>
        <xdr:spPr bwMode="auto">
          <a:xfrm>
            <a:off x="1447" y="615"/>
            <a:ext cx="163" cy="150"/>
          </a:xfrm>
          <a:prstGeom prst="rect">
            <a:avLst/>
          </a:prstGeom>
          <a:pattFill prst="wdUpDiag">
            <a:fgClr>
              <a:srgbClr val="FFC000"/>
            </a:fgClr>
            <a:bgClr>
              <a:srgbClr val="FFFFFF"/>
            </a:bgClr>
          </a:pattFill>
          <a:ln w="9525">
            <a:solidFill>
              <a:srgbClr val="000000"/>
            </a:solidFill>
            <a:miter lim="800000"/>
            <a:headEnd/>
            <a:tailEnd/>
          </a:ln>
        </xdr:spPr>
      </xdr:sp>
      <xdr:sp macro="" textlink="">
        <xdr:nvSpPr>
          <xdr:cNvPr id="81" name="Rectangle 220">
            <a:extLst>
              <a:ext uri="{FF2B5EF4-FFF2-40B4-BE49-F238E27FC236}">
                <a16:creationId xmlns:a16="http://schemas.microsoft.com/office/drawing/2014/main" id="{00000000-0008-0000-0800-000051000000}"/>
              </a:ext>
            </a:extLst>
          </xdr:cNvPr>
          <xdr:cNvSpPr>
            <a:spLocks noChangeAspect="1" noChangeArrowheads="1"/>
          </xdr:cNvSpPr>
        </xdr:nvSpPr>
        <xdr:spPr bwMode="auto">
          <a:xfrm>
            <a:off x="1447" y="765"/>
            <a:ext cx="163" cy="22"/>
          </a:xfrm>
          <a:prstGeom prst="rect">
            <a:avLst/>
          </a:prstGeom>
          <a:solidFill>
            <a:srgbClr val="C0C0C0"/>
          </a:solidFill>
          <a:ln w="9525">
            <a:solidFill>
              <a:srgbClr val="000000"/>
            </a:solidFill>
            <a:miter lim="800000"/>
            <a:headEnd/>
            <a:tailEnd/>
          </a:ln>
        </xdr:spPr>
      </xdr:sp>
    </xdr:grpSp>
    <xdr:clientData/>
  </xdr:twoCellAnchor>
  <xdr:twoCellAnchor>
    <xdr:from>
      <xdr:col>34</xdr:col>
      <xdr:colOff>157256</xdr:colOff>
      <xdr:row>18</xdr:row>
      <xdr:rowOff>260166</xdr:rowOff>
    </xdr:from>
    <xdr:to>
      <xdr:col>35</xdr:col>
      <xdr:colOff>469905</xdr:colOff>
      <xdr:row>20</xdr:row>
      <xdr:rowOff>38101</xdr:rowOff>
    </xdr:to>
    <xdr:sp macro="" textlink="">
      <xdr:nvSpPr>
        <xdr:cNvPr id="82" name="Text Box 1096">
          <a:extLst>
            <a:ext uri="{FF2B5EF4-FFF2-40B4-BE49-F238E27FC236}">
              <a16:creationId xmlns:a16="http://schemas.microsoft.com/office/drawing/2014/main" id="{00000000-0008-0000-0800-000052000000}"/>
            </a:ext>
          </a:extLst>
        </xdr:cNvPr>
        <xdr:cNvSpPr txBox="1">
          <a:spLocks noChangeArrowheads="1"/>
        </xdr:cNvSpPr>
      </xdr:nvSpPr>
      <xdr:spPr bwMode="auto">
        <a:xfrm rot="5400000">
          <a:off x="22511183" y="5071539"/>
          <a:ext cx="471355" cy="922249"/>
        </a:xfrm>
        <a:prstGeom prst="rect">
          <a:avLst/>
        </a:prstGeom>
        <a:noFill/>
        <a:ln w="9525">
          <a:noFill/>
          <a:miter lim="800000"/>
          <a:headEnd/>
          <a:tailEnd/>
        </a:ln>
      </xdr:spPr>
      <xdr:txBody>
        <a:bodyPr wrap="square" lIns="18288" tIns="18288" rIns="18288" bIns="0" anchor="t" upright="1">
          <a:noAutofit/>
        </a:bodyPr>
        <a:lstStyle/>
        <a:p>
          <a:pPr algn="ctr" rtl="0">
            <a:defRPr sz="1000"/>
          </a:pPr>
          <a:r>
            <a:rPr lang="en-US" sz="1800" b="1" i="0" strike="noStrike">
              <a:solidFill>
                <a:srgbClr val="000000"/>
              </a:solidFill>
              <a:latin typeface="Arial Narrow" pitchFamily="34" charset="0"/>
            </a:rPr>
            <a:t>IX </a:t>
          </a:r>
        </a:p>
      </xdr:txBody>
    </xdr:sp>
    <xdr:clientData/>
  </xdr:twoCellAnchor>
  <xdr:twoCellAnchor>
    <xdr:from>
      <xdr:col>35</xdr:col>
      <xdr:colOff>533403</xdr:colOff>
      <xdr:row>17</xdr:row>
      <xdr:rowOff>236223</xdr:rowOff>
    </xdr:from>
    <xdr:to>
      <xdr:col>35</xdr:col>
      <xdr:colOff>624843</xdr:colOff>
      <xdr:row>34</xdr:row>
      <xdr:rowOff>25403</xdr:rowOff>
    </xdr:to>
    <xdr:cxnSp macro="">
      <xdr:nvCxnSpPr>
        <xdr:cNvPr id="83" name="Shape 166">
          <a:extLst>
            <a:ext uri="{FF2B5EF4-FFF2-40B4-BE49-F238E27FC236}">
              <a16:creationId xmlns:a16="http://schemas.microsoft.com/office/drawing/2014/main" id="{00000000-0008-0000-0800-000053000000}"/>
            </a:ext>
          </a:extLst>
        </xdr:cNvPr>
        <xdr:cNvCxnSpPr/>
      </xdr:nvCxnSpPr>
      <xdr:spPr>
        <a:xfrm rot="16200000" flipH="1">
          <a:off x="21189953" y="7072633"/>
          <a:ext cx="4254500" cy="91440"/>
        </a:xfrm>
        <a:prstGeom prst="bentConnector3">
          <a:avLst>
            <a:gd name="adj1" fmla="val 237"/>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596900</xdr:colOff>
      <xdr:row>5</xdr:row>
      <xdr:rowOff>201565</xdr:rowOff>
    </xdr:from>
    <xdr:to>
      <xdr:col>30</xdr:col>
      <xdr:colOff>444500</xdr:colOff>
      <xdr:row>9</xdr:row>
      <xdr:rowOff>18685</xdr:rowOff>
    </xdr:to>
    <xdr:cxnSp macro="">
      <xdr:nvCxnSpPr>
        <xdr:cNvPr id="84" name="Shape 166">
          <a:extLst>
            <a:ext uri="{FF2B5EF4-FFF2-40B4-BE49-F238E27FC236}">
              <a16:creationId xmlns:a16="http://schemas.microsoft.com/office/drawing/2014/main" id="{00000000-0008-0000-0800-000054000000}"/>
            </a:ext>
          </a:extLst>
        </xdr:cNvPr>
        <xdr:cNvCxnSpPr/>
      </xdr:nvCxnSpPr>
      <xdr:spPr>
        <a:xfrm rot="10800000" flipV="1">
          <a:off x="19677380" y="2114185"/>
          <a:ext cx="457200" cy="731520"/>
        </a:xfrm>
        <a:prstGeom prst="bentConnector2">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xdr:col>
      <xdr:colOff>660400</xdr:colOff>
      <xdr:row>11</xdr:row>
      <xdr:rowOff>139700</xdr:rowOff>
    </xdr:from>
    <xdr:to>
      <xdr:col>6</xdr:col>
      <xdr:colOff>127000</xdr:colOff>
      <xdr:row>17</xdr:row>
      <xdr:rowOff>139700</xdr:rowOff>
    </xdr:to>
    <xdr:pic>
      <xdr:nvPicPr>
        <xdr:cNvPr id="85" name="Picture 84">
          <a:extLst>
            <a:ext uri="{FF2B5EF4-FFF2-40B4-BE49-F238E27FC236}">
              <a16:creationId xmlns:a16="http://schemas.microsoft.com/office/drawing/2014/main" id="{00000000-0008-0000-0800-000055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8634" t="36490" r="2078" b="27055"/>
        <a:stretch/>
      </xdr:blipFill>
      <xdr:spPr bwMode="auto">
        <a:xfrm>
          <a:off x="3556000" y="3522980"/>
          <a:ext cx="1013460" cy="1371600"/>
        </a:xfrm>
        <a:prstGeom prst="rect">
          <a:avLst/>
        </a:prstGeom>
        <a:noFill/>
        <a:ln>
          <a:noFill/>
        </a:ln>
        <a:extLst>
          <a:ext uri="{53640926-AAD7-44D8-BBD7-CCE9431645EC}">
            <a14:shadowObscured xmlns:a14="http://schemas.microsoft.com/office/drawing/2010/main"/>
          </a:ext>
        </a:extLst>
      </xdr:spPr>
    </xdr:pic>
    <xdr:clientData/>
  </xdr:twoCellAnchor>
  <xdr:twoCellAnchor>
    <xdr:from>
      <xdr:col>4</xdr:col>
      <xdr:colOff>508000</xdr:colOff>
      <xdr:row>9</xdr:row>
      <xdr:rowOff>139708</xdr:rowOff>
    </xdr:from>
    <xdr:to>
      <xdr:col>7</xdr:col>
      <xdr:colOff>177800</xdr:colOff>
      <xdr:row>11</xdr:row>
      <xdr:rowOff>101609</xdr:rowOff>
    </xdr:to>
    <xdr:sp macro="" textlink="">
      <xdr:nvSpPr>
        <xdr:cNvPr id="86" name="Text Box 1096">
          <a:extLst>
            <a:ext uri="{FF2B5EF4-FFF2-40B4-BE49-F238E27FC236}">
              <a16:creationId xmlns:a16="http://schemas.microsoft.com/office/drawing/2014/main" id="{00000000-0008-0000-0800-000056000000}"/>
            </a:ext>
          </a:extLst>
        </xdr:cNvPr>
        <xdr:cNvSpPr txBox="1">
          <a:spLocks noChangeArrowheads="1"/>
        </xdr:cNvSpPr>
      </xdr:nvSpPr>
      <xdr:spPr bwMode="auto">
        <a:xfrm rot="5400000">
          <a:off x="4084319" y="2286009"/>
          <a:ext cx="518161" cy="1879600"/>
        </a:xfrm>
        <a:prstGeom prst="rect">
          <a:avLst/>
        </a:prstGeom>
        <a:noFill/>
        <a:ln w="9525">
          <a:noFill/>
          <a:miter lim="800000"/>
          <a:headEnd/>
          <a:tailEnd/>
        </a:ln>
      </xdr:spPr>
      <xdr:txBody>
        <a:bodyPr wrap="square" lIns="18288" tIns="18288" rIns="18288" bIns="0" anchor="t" upright="1">
          <a:noAutofit/>
        </a:bodyPr>
        <a:lstStyle/>
        <a:p>
          <a:pPr algn="ctr" rtl="0">
            <a:defRPr sz="1000"/>
          </a:pPr>
          <a:r>
            <a:rPr lang="en-US" sz="1800" b="1" i="0" strike="noStrike" baseline="0">
              <a:solidFill>
                <a:srgbClr val="000000"/>
              </a:solidFill>
              <a:latin typeface="Arial Narrow" pitchFamily="34" charset="0"/>
            </a:rPr>
            <a:t>Pre-filter</a:t>
          </a:r>
          <a:endParaRPr lang="en-US" sz="1800" b="1" i="0" strike="noStrike">
            <a:solidFill>
              <a:srgbClr val="000000"/>
            </a:solidFill>
            <a:latin typeface="Arial Narrow" pitchFamily="34" charset="0"/>
          </a:endParaRPr>
        </a:p>
      </xdr:txBody>
    </xdr:sp>
    <xdr:clientData/>
  </xdr:twoCellAnchor>
  <xdr:twoCellAnchor editAs="oneCell">
    <xdr:from>
      <xdr:col>8</xdr:col>
      <xdr:colOff>63500</xdr:colOff>
      <xdr:row>11</xdr:row>
      <xdr:rowOff>38100</xdr:rowOff>
    </xdr:from>
    <xdr:to>
      <xdr:col>11</xdr:col>
      <xdr:colOff>379260</xdr:colOff>
      <xdr:row>17</xdr:row>
      <xdr:rowOff>12700</xdr:rowOff>
    </xdr:to>
    <xdr:pic>
      <xdr:nvPicPr>
        <xdr:cNvPr id="87" name="Picture 86" descr="Image result for actiflo&quot;">
          <a:extLst>
            <a:ext uri="{FF2B5EF4-FFF2-40B4-BE49-F238E27FC236}">
              <a16:creationId xmlns:a16="http://schemas.microsoft.com/office/drawing/2014/main" id="{00000000-0008-0000-0800-000057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5882"/>
        <a:stretch/>
      </xdr:blipFill>
      <xdr:spPr bwMode="auto">
        <a:xfrm>
          <a:off x="5877560" y="3421380"/>
          <a:ext cx="2322360" cy="1346200"/>
        </a:xfrm>
        <a:prstGeom prst="rect">
          <a:avLst/>
        </a:prstGeom>
        <a:noFill/>
        <a:effectLst>
          <a:glow rad="50800">
            <a:schemeClr val="tx1"/>
          </a:glow>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469900</xdr:colOff>
      <xdr:row>9</xdr:row>
      <xdr:rowOff>139700</xdr:rowOff>
    </xdr:from>
    <xdr:to>
      <xdr:col>16</xdr:col>
      <xdr:colOff>88900</xdr:colOff>
      <xdr:row>18</xdr:row>
      <xdr:rowOff>63500</xdr:rowOff>
    </xdr:to>
    <xdr:pic>
      <xdr:nvPicPr>
        <xdr:cNvPr id="88" name="Picture 87" descr="Two-stage Moving Bed Biofilm Reactor">
          <a:extLst>
            <a:ext uri="{FF2B5EF4-FFF2-40B4-BE49-F238E27FC236}">
              <a16:creationId xmlns:a16="http://schemas.microsoft.com/office/drawing/2014/main" id="{00000000-0008-0000-0800-000058000000}"/>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32687" t="21634" r="53641" b="41707"/>
        <a:stretch/>
      </xdr:blipFill>
      <xdr:spPr bwMode="auto">
        <a:xfrm>
          <a:off x="9392920" y="2966720"/>
          <a:ext cx="1658620" cy="213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12700</xdr:colOff>
      <xdr:row>14</xdr:row>
      <xdr:rowOff>56318</xdr:rowOff>
    </xdr:from>
    <xdr:to>
      <xdr:col>13</xdr:col>
      <xdr:colOff>436880</xdr:colOff>
      <xdr:row>14</xdr:row>
      <xdr:rowOff>63500</xdr:rowOff>
    </xdr:to>
    <xdr:cxnSp macro="">
      <xdr:nvCxnSpPr>
        <xdr:cNvPr id="89" name="Shape 166">
          <a:extLst>
            <a:ext uri="{FF2B5EF4-FFF2-40B4-BE49-F238E27FC236}">
              <a16:creationId xmlns:a16="http://schemas.microsoft.com/office/drawing/2014/main" id="{00000000-0008-0000-0800-000059000000}"/>
            </a:ext>
          </a:extLst>
        </xdr:cNvPr>
        <xdr:cNvCxnSpPr/>
      </xdr:nvCxnSpPr>
      <xdr:spPr>
        <a:xfrm flipV="1">
          <a:off x="8265160" y="4125398"/>
          <a:ext cx="1094740" cy="7182"/>
        </a:xfrm>
        <a:prstGeom prst="bentConnector3">
          <a:avLst>
            <a:gd name="adj1" fmla="val -3956"/>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266700</xdr:colOff>
      <xdr:row>14</xdr:row>
      <xdr:rowOff>0</xdr:rowOff>
    </xdr:from>
    <xdr:to>
      <xdr:col>17</xdr:col>
      <xdr:colOff>571500</xdr:colOff>
      <xdr:row>14</xdr:row>
      <xdr:rowOff>7182</xdr:rowOff>
    </xdr:to>
    <xdr:cxnSp macro="">
      <xdr:nvCxnSpPr>
        <xdr:cNvPr id="90" name="Shape 166">
          <a:extLst>
            <a:ext uri="{FF2B5EF4-FFF2-40B4-BE49-F238E27FC236}">
              <a16:creationId xmlns:a16="http://schemas.microsoft.com/office/drawing/2014/main" id="{00000000-0008-0000-0800-00005A000000}"/>
            </a:ext>
          </a:extLst>
        </xdr:cNvPr>
        <xdr:cNvCxnSpPr/>
      </xdr:nvCxnSpPr>
      <xdr:spPr>
        <a:xfrm flipV="1">
          <a:off x="11216640" y="4069080"/>
          <a:ext cx="1051560" cy="7182"/>
        </a:xfrm>
        <a:prstGeom prst="bentConnector3">
          <a:avLst>
            <a:gd name="adj1" fmla="val -3956"/>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18</xdr:col>
      <xdr:colOff>5080</xdr:colOff>
      <xdr:row>10</xdr:row>
      <xdr:rowOff>208280</xdr:rowOff>
    </xdr:from>
    <xdr:to>
      <xdr:col>21</xdr:col>
      <xdr:colOff>519446</xdr:colOff>
      <xdr:row>16</xdr:row>
      <xdr:rowOff>190500</xdr:rowOff>
    </xdr:to>
    <xdr:pic>
      <xdr:nvPicPr>
        <xdr:cNvPr id="91" name="Picture 90" descr="Image result for actiflo&quot;">
          <a:extLst>
            <a:ext uri="{FF2B5EF4-FFF2-40B4-BE49-F238E27FC236}">
              <a16:creationId xmlns:a16="http://schemas.microsoft.com/office/drawing/2014/main" id="{00000000-0008-0000-0800-00005B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5882"/>
        <a:stretch/>
      </xdr:blipFill>
      <xdr:spPr bwMode="auto">
        <a:xfrm>
          <a:off x="12311380" y="3302000"/>
          <a:ext cx="2381266" cy="1414780"/>
        </a:xfrm>
        <a:prstGeom prst="rect">
          <a:avLst/>
        </a:prstGeom>
        <a:noFill/>
        <a:effectLst>
          <a:glow rad="50800">
            <a:schemeClr val="tx1"/>
          </a:glow>
        </a:effectLst>
        <a:extLst>
          <a:ext uri="{909E8E84-426E-40DD-AFC4-6F175D3DCCD1}">
            <a14:hiddenFill xmlns:a14="http://schemas.microsoft.com/office/drawing/2010/main">
              <a:solidFill>
                <a:srgbClr val="FFFFFF"/>
              </a:solidFill>
            </a14:hiddenFill>
          </a:ext>
        </a:extLst>
      </xdr:spPr>
    </xdr:pic>
    <xdr:clientData/>
  </xdr:twoCellAnchor>
  <xdr:twoCellAnchor>
    <xdr:from>
      <xdr:col>22</xdr:col>
      <xdr:colOff>43180</xdr:colOff>
      <xdr:row>14</xdr:row>
      <xdr:rowOff>15240</xdr:rowOff>
    </xdr:from>
    <xdr:to>
      <xdr:col>24</xdr:col>
      <xdr:colOff>58420</xdr:colOff>
      <xdr:row>14</xdr:row>
      <xdr:rowOff>22422</xdr:rowOff>
    </xdr:to>
    <xdr:cxnSp macro="">
      <xdr:nvCxnSpPr>
        <xdr:cNvPr id="92" name="Shape 166">
          <a:extLst>
            <a:ext uri="{FF2B5EF4-FFF2-40B4-BE49-F238E27FC236}">
              <a16:creationId xmlns:a16="http://schemas.microsoft.com/office/drawing/2014/main" id="{00000000-0008-0000-0800-00005C000000}"/>
            </a:ext>
          </a:extLst>
        </xdr:cNvPr>
        <xdr:cNvCxnSpPr/>
      </xdr:nvCxnSpPr>
      <xdr:spPr>
        <a:xfrm flipV="1">
          <a:off x="14787880" y="4084320"/>
          <a:ext cx="1013460" cy="7182"/>
        </a:xfrm>
        <a:prstGeom prst="bentConnector3">
          <a:avLst>
            <a:gd name="adj1" fmla="val -3956"/>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444500</xdr:colOff>
      <xdr:row>14</xdr:row>
      <xdr:rowOff>12700</xdr:rowOff>
    </xdr:from>
    <xdr:to>
      <xdr:col>33</xdr:col>
      <xdr:colOff>596900</xdr:colOff>
      <xdr:row>14</xdr:row>
      <xdr:rowOff>25400</xdr:rowOff>
    </xdr:to>
    <xdr:cxnSp macro="">
      <xdr:nvCxnSpPr>
        <xdr:cNvPr id="93" name="Shape 166">
          <a:extLst>
            <a:ext uri="{FF2B5EF4-FFF2-40B4-BE49-F238E27FC236}">
              <a16:creationId xmlns:a16="http://schemas.microsoft.com/office/drawing/2014/main" id="{00000000-0008-0000-0800-00005D000000}"/>
            </a:ext>
          </a:extLst>
        </xdr:cNvPr>
        <xdr:cNvCxnSpPr/>
      </xdr:nvCxnSpPr>
      <xdr:spPr>
        <a:xfrm>
          <a:off x="20744180" y="4081780"/>
          <a:ext cx="1371600" cy="12700"/>
        </a:xfrm>
        <a:prstGeom prst="bentConnector3">
          <a:avLst>
            <a:gd name="adj1" fmla="val -859"/>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431800</xdr:colOff>
      <xdr:row>18</xdr:row>
      <xdr:rowOff>139698</xdr:rowOff>
    </xdr:from>
    <xdr:to>
      <xdr:col>14</xdr:col>
      <xdr:colOff>431801</xdr:colOff>
      <xdr:row>28</xdr:row>
      <xdr:rowOff>63504</xdr:rowOff>
    </xdr:to>
    <xdr:cxnSp macro="">
      <xdr:nvCxnSpPr>
        <xdr:cNvPr id="94" name="Shape 166">
          <a:extLst>
            <a:ext uri="{FF2B5EF4-FFF2-40B4-BE49-F238E27FC236}">
              <a16:creationId xmlns:a16="http://schemas.microsoft.com/office/drawing/2014/main" id="{00000000-0008-0000-0800-00005E000000}"/>
            </a:ext>
          </a:extLst>
        </xdr:cNvPr>
        <xdr:cNvCxnSpPr/>
      </xdr:nvCxnSpPr>
      <xdr:spPr>
        <a:xfrm rot="5400000">
          <a:off x="8649968" y="6544310"/>
          <a:ext cx="2735586" cy="1"/>
        </a:xfrm>
        <a:prstGeom prst="bentConnector3">
          <a:avLst>
            <a:gd name="adj1" fmla="val 50000"/>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495300</xdr:colOff>
      <xdr:row>8</xdr:row>
      <xdr:rowOff>190510</xdr:rowOff>
    </xdr:from>
    <xdr:to>
      <xdr:col>11</xdr:col>
      <xdr:colOff>165100</xdr:colOff>
      <xdr:row>10</xdr:row>
      <xdr:rowOff>152411</xdr:rowOff>
    </xdr:to>
    <xdr:sp macro="" textlink="">
      <xdr:nvSpPr>
        <xdr:cNvPr id="95" name="Text Box 1096">
          <a:extLst>
            <a:ext uri="{FF2B5EF4-FFF2-40B4-BE49-F238E27FC236}">
              <a16:creationId xmlns:a16="http://schemas.microsoft.com/office/drawing/2014/main" id="{00000000-0008-0000-0800-00005F000000}"/>
            </a:ext>
          </a:extLst>
        </xdr:cNvPr>
        <xdr:cNvSpPr txBox="1">
          <a:spLocks noChangeArrowheads="1"/>
        </xdr:cNvSpPr>
      </xdr:nvSpPr>
      <xdr:spPr bwMode="auto">
        <a:xfrm rot="5400000">
          <a:off x="6830059" y="2268231"/>
          <a:ext cx="457201" cy="1498600"/>
        </a:xfrm>
        <a:prstGeom prst="rect">
          <a:avLst/>
        </a:prstGeom>
        <a:noFill/>
        <a:ln w="9525">
          <a:noFill/>
          <a:miter lim="800000"/>
          <a:headEnd/>
          <a:tailEnd/>
        </a:ln>
      </xdr:spPr>
      <xdr:txBody>
        <a:bodyPr wrap="square" lIns="18288" tIns="18288" rIns="18288" bIns="0" anchor="t" upright="1">
          <a:noAutofit/>
        </a:bodyPr>
        <a:lstStyle/>
        <a:p>
          <a:pPr algn="ctr" rtl="0">
            <a:defRPr sz="1000"/>
          </a:pPr>
          <a:r>
            <a:rPr lang="en-US" sz="1800" b="1" i="0" strike="noStrike" baseline="0">
              <a:solidFill>
                <a:srgbClr val="000000"/>
              </a:solidFill>
              <a:latin typeface="Arial Narrow" pitchFamily="34" charset="0"/>
            </a:rPr>
            <a:t>Actiflo 1</a:t>
          </a:r>
          <a:endParaRPr lang="en-US" sz="1800" b="1" i="0" strike="noStrike">
            <a:solidFill>
              <a:srgbClr val="000000"/>
            </a:solidFill>
            <a:latin typeface="Arial Narrow" pitchFamily="34" charset="0"/>
          </a:endParaRPr>
        </a:p>
      </xdr:txBody>
    </xdr:sp>
    <xdr:clientData/>
  </xdr:twoCellAnchor>
  <xdr:twoCellAnchor>
    <xdr:from>
      <xdr:col>13</xdr:col>
      <xdr:colOff>457202</xdr:colOff>
      <xdr:row>7</xdr:row>
      <xdr:rowOff>152411</xdr:rowOff>
    </xdr:from>
    <xdr:to>
      <xdr:col>16</xdr:col>
      <xdr:colOff>127002</xdr:colOff>
      <xdr:row>9</xdr:row>
      <xdr:rowOff>152412</xdr:rowOff>
    </xdr:to>
    <xdr:sp macro="" textlink="">
      <xdr:nvSpPr>
        <xdr:cNvPr id="96" name="Text Box 1096">
          <a:extLst>
            <a:ext uri="{FF2B5EF4-FFF2-40B4-BE49-F238E27FC236}">
              <a16:creationId xmlns:a16="http://schemas.microsoft.com/office/drawing/2014/main" id="{00000000-0008-0000-0800-000060000000}"/>
            </a:ext>
          </a:extLst>
        </xdr:cNvPr>
        <xdr:cNvSpPr txBox="1">
          <a:spLocks noChangeArrowheads="1"/>
        </xdr:cNvSpPr>
      </xdr:nvSpPr>
      <xdr:spPr bwMode="auto">
        <a:xfrm rot="5400000">
          <a:off x="9999981" y="1902472"/>
          <a:ext cx="457201" cy="1696720"/>
        </a:xfrm>
        <a:prstGeom prst="rect">
          <a:avLst/>
        </a:prstGeom>
        <a:noFill/>
        <a:ln w="9525">
          <a:noFill/>
          <a:miter lim="800000"/>
          <a:headEnd/>
          <a:tailEnd/>
        </a:ln>
      </xdr:spPr>
      <xdr:txBody>
        <a:bodyPr wrap="square" lIns="18288" tIns="18288" rIns="18288" bIns="0" anchor="t" upright="1">
          <a:noAutofit/>
        </a:bodyPr>
        <a:lstStyle/>
        <a:p>
          <a:pPr algn="ctr" rtl="0">
            <a:defRPr sz="1000"/>
          </a:pPr>
          <a:r>
            <a:rPr lang="en-US" sz="1800" b="1" i="0" strike="noStrike" baseline="0">
              <a:solidFill>
                <a:srgbClr val="000000"/>
              </a:solidFill>
              <a:latin typeface="Arial Narrow" pitchFamily="34" charset="0"/>
            </a:rPr>
            <a:t>MBBR</a:t>
          </a:r>
          <a:endParaRPr lang="en-US" sz="1800" b="1" i="0" strike="noStrike">
            <a:solidFill>
              <a:srgbClr val="000000"/>
            </a:solidFill>
            <a:latin typeface="Arial Narrow" pitchFamily="34" charset="0"/>
          </a:endParaRPr>
        </a:p>
      </xdr:txBody>
    </xdr:sp>
    <xdr:clientData/>
  </xdr:twoCellAnchor>
  <xdr:twoCellAnchor>
    <xdr:from>
      <xdr:col>18</xdr:col>
      <xdr:colOff>508002</xdr:colOff>
      <xdr:row>9</xdr:row>
      <xdr:rowOff>10</xdr:rowOff>
    </xdr:from>
    <xdr:to>
      <xdr:col>21</xdr:col>
      <xdr:colOff>177802</xdr:colOff>
      <xdr:row>10</xdr:row>
      <xdr:rowOff>190511</xdr:rowOff>
    </xdr:to>
    <xdr:sp macro="" textlink="">
      <xdr:nvSpPr>
        <xdr:cNvPr id="97" name="Text Box 1096">
          <a:extLst>
            <a:ext uri="{FF2B5EF4-FFF2-40B4-BE49-F238E27FC236}">
              <a16:creationId xmlns:a16="http://schemas.microsoft.com/office/drawing/2014/main" id="{00000000-0008-0000-0800-000061000000}"/>
            </a:ext>
          </a:extLst>
        </xdr:cNvPr>
        <xdr:cNvSpPr txBox="1">
          <a:spLocks noChangeArrowheads="1"/>
        </xdr:cNvSpPr>
      </xdr:nvSpPr>
      <xdr:spPr bwMode="auto">
        <a:xfrm rot="5400000">
          <a:off x="13335001" y="2306331"/>
          <a:ext cx="457201" cy="1498600"/>
        </a:xfrm>
        <a:prstGeom prst="rect">
          <a:avLst/>
        </a:prstGeom>
        <a:noFill/>
        <a:ln w="9525">
          <a:noFill/>
          <a:miter lim="800000"/>
          <a:headEnd/>
          <a:tailEnd/>
        </a:ln>
      </xdr:spPr>
      <xdr:txBody>
        <a:bodyPr wrap="square" lIns="18288" tIns="18288" rIns="18288" bIns="0" anchor="t" upright="1">
          <a:noAutofit/>
        </a:bodyPr>
        <a:lstStyle/>
        <a:p>
          <a:pPr algn="ctr" rtl="0">
            <a:defRPr sz="1000"/>
          </a:pPr>
          <a:r>
            <a:rPr lang="en-US" sz="1800" b="1" i="0" strike="noStrike" baseline="0">
              <a:solidFill>
                <a:srgbClr val="000000"/>
              </a:solidFill>
              <a:latin typeface="Arial Narrow" pitchFamily="34" charset="0"/>
            </a:rPr>
            <a:t>Actiflo 2</a:t>
          </a:r>
          <a:endParaRPr lang="en-US" sz="1800" b="1" i="0" strike="noStrike">
            <a:solidFill>
              <a:srgbClr val="000000"/>
            </a:solidFill>
            <a:latin typeface="Arial Narrow" pitchFamily="34" charset="0"/>
          </a:endParaRPr>
        </a:p>
      </xdr:txBody>
    </xdr:sp>
    <xdr:clientData/>
  </xdr:twoCellAnchor>
  <xdr:twoCellAnchor>
    <xdr:from>
      <xdr:col>5</xdr:col>
      <xdr:colOff>720726</xdr:colOff>
      <xdr:row>17</xdr:row>
      <xdr:rowOff>113256</xdr:rowOff>
    </xdr:from>
    <xdr:to>
      <xdr:col>14</xdr:col>
      <xdr:colOff>131446</xdr:colOff>
      <xdr:row>30</xdr:row>
      <xdr:rowOff>95476</xdr:rowOff>
    </xdr:to>
    <xdr:cxnSp macro="">
      <xdr:nvCxnSpPr>
        <xdr:cNvPr id="98" name="Shape 166">
          <a:extLst>
            <a:ext uri="{FF2B5EF4-FFF2-40B4-BE49-F238E27FC236}">
              <a16:creationId xmlns:a16="http://schemas.microsoft.com/office/drawing/2014/main" id="{00000000-0008-0000-0800-000062000000}"/>
            </a:ext>
          </a:extLst>
        </xdr:cNvPr>
        <xdr:cNvCxnSpPr/>
      </xdr:nvCxnSpPr>
      <xdr:spPr>
        <a:xfrm rot="16200000" flipH="1">
          <a:off x="5311776" y="3980406"/>
          <a:ext cx="3512820" cy="5303520"/>
        </a:xfrm>
        <a:prstGeom prst="bentConnector2">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50800</xdr:colOff>
      <xdr:row>17</xdr:row>
      <xdr:rowOff>50799</xdr:rowOff>
    </xdr:from>
    <xdr:to>
      <xdr:col>18</xdr:col>
      <xdr:colOff>50801</xdr:colOff>
      <xdr:row>28</xdr:row>
      <xdr:rowOff>33019</xdr:rowOff>
    </xdr:to>
    <xdr:cxnSp macro="">
      <xdr:nvCxnSpPr>
        <xdr:cNvPr id="99" name="Shape 166">
          <a:extLst>
            <a:ext uri="{FF2B5EF4-FFF2-40B4-BE49-F238E27FC236}">
              <a16:creationId xmlns:a16="http://schemas.microsoft.com/office/drawing/2014/main" id="{00000000-0008-0000-0800-000063000000}"/>
            </a:ext>
          </a:extLst>
        </xdr:cNvPr>
        <xdr:cNvCxnSpPr/>
      </xdr:nvCxnSpPr>
      <xdr:spPr>
        <a:xfrm rot="5400000">
          <a:off x="10819131" y="6343648"/>
          <a:ext cx="3075940" cy="1"/>
        </a:xfrm>
        <a:prstGeom prst="bentConnector3">
          <a:avLst>
            <a:gd name="adj1" fmla="val 50000"/>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406400</xdr:colOff>
      <xdr:row>7</xdr:row>
      <xdr:rowOff>12700</xdr:rowOff>
    </xdr:from>
    <xdr:to>
      <xdr:col>23</xdr:col>
      <xdr:colOff>342900</xdr:colOff>
      <xdr:row>19</xdr:row>
      <xdr:rowOff>152400</xdr:rowOff>
    </xdr:to>
    <xdr:sp macro="" textlink="">
      <xdr:nvSpPr>
        <xdr:cNvPr id="100" name="Multiply 99">
          <a:extLst>
            <a:ext uri="{FF2B5EF4-FFF2-40B4-BE49-F238E27FC236}">
              <a16:creationId xmlns:a16="http://schemas.microsoft.com/office/drawing/2014/main" id="{00000000-0008-0000-0800-000064000000}"/>
            </a:ext>
          </a:extLst>
        </xdr:cNvPr>
        <xdr:cNvSpPr/>
      </xdr:nvSpPr>
      <xdr:spPr>
        <a:xfrm>
          <a:off x="11353800" y="2387600"/>
          <a:ext cx="4254500" cy="3098800"/>
        </a:xfrm>
        <a:prstGeom prst="mathMultiply">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215900</xdr:colOff>
      <xdr:row>13</xdr:row>
      <xdr:rowOff>51934</xdr:rowOff>
    </xdr:from>
    <xdr:to>
      <xdr:col>4</xdr:col>
      <xdr:colOff>19651</xdr:colOff>
      <xdr:row>15</xdr:row>
      <xdr:rowOff>165100</xdr:rowOff>
    </xdr:to>
    <xdr:sp macro="" textlink="">
      <xdr:nvSpPr>
        <xdr:cNvPr id="2" name="AutoShape 1523">
          <a:extLst>
            <a:ext uri="{FF2B5EF4-FFF2-40B4-BE49-F238E27FC236}">
              <a16:creationId xmlns:a16="http://schemas.microsoft.com/office/drawing/2014/main" id="{00000000-0008-0000-0900-000002000000}"/>
            </a:ext>
          </a:extLst>
        </xdr:cNvPr>
        <xdr:cNvSpPr>
          <a:spLocks noChangeArrowheads="1"/>
        </xdr:cNvSpPr>
      </xdr:nvSpPr>
      <xdr:spPr bwMode="auto">
        <a:xfrm>
          <a:off x="825500" y="3892414"/>
          <a:ext cx="2089751" cy="570366"/>
        </a:xfrm>
        <a:prstGeom prst="homePlate">
          <a:avLst>
            <a:gd name="adj" fmla="val 72917"/>
          </a:avLst>
        </a:prstGeom>
        <a:solidFill>
          <a:schemeClr val="accent2">
            <a:lumMod val="60000"/>
            <a:lumOff val="40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sz="1200" b="1" i="0" strike="noStrike">
              <a:solidFill>
                <a:srgbClr val="000000"/>
              </a:solidFill>
              <a:latin typeface="Arial"/>
              <a:cs typeface="Arial"/>
            </a:rPr>
            <a:t>Industrial wastewater</a:t>
          </a:r>
        </a:p>
      </xdr:txBody>
    </xdr:sp>
    <xdr:clientData/>
  </xdr:twoCellAnchor>
  <xdr:twoCellAnchor>
    <xdr:from>
      <xdr:col>14</xdr:col>
      <xdr:colOff>108396</xdr:colOff>
      <xdr:row>28</xdr:row>
      <xdr:rowOff>76653</xdr:rowOff>
    </xdr:from>
    <xdr:to>
      <xdr:col>18</xdr:col>
      <xdr:colOff>533399</xdr:colOff>
      <xdr:row>30</xdr:row>
      <xdr:rowOff>139700</xdr:rowOff>
    </xdr:to>
    <xdr:sp macro="" textlink="">
      <xdr:nvSpPr>
        <xdr:cNvPr id="3" name="AutoShape 1525">
          <a:extLst>
            <a:ext uri="{FF2B5EF4-FFF2-40B4-BE49-F238E27FC236}">
              <a16:creationId xmlns:a16="http://schemas.microsoft.com/office/drawing/2014/main" id="{00000000-0008-0000-0900-000003000000}"/>
            </a:ext>
          </a:extLst>
        </xdr:cNvPr>
        <xdr:cNvSpPr>
          <a:spLocks noChangeArrowheads="1"/>
        </xdr:cNvSpPr>
      </xdr:nvSpPr>
      <xdr:spPr bwMode="auto">
        <a:xfrm>
          <a:off x="9694356" y="7925253"/>
          <a:ext cx="3145343" cy="520247"/>
        </a:xfrm>
        <a:prstGeom prst="homePlate">
          <a:avLst>
            <a:gd name="adj" fmla="val 72917"/>
          </a:avLst>
        </a:prstGeom>
        <a:solidFill>
          <a:srgbClr val="FF6600"/>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sz="1400" b="1" i="0" strike="noStrike">
              <a:solidFill>
                <a:srgbClr val="000000"/>
              </a:solidFill>
              <a:latin typeface="Arial"/>
              <a:cs typeface="Arial"/>
            </a:rPr>
            <a:t>Waste stream 1 to waste </a:t>
          </a:r>
          <a:r>
            <a:rPr lang="en-US" sz="1400" b="1" i="0" strike="noStrike" baseline="0">
              <a:solidFill>
                <a:srgbClr val="000000"/>
              </a:solidFill>
              <a:latin typeface="Arial"/>
              <a:cs typeface="Arial"/>
            </a:rPr>
            <a:t>tank</a:t>
          </a:r>
          <a:endParaRPr lang="en-US" sz="1400" b="1" i="0" strike="noStrike">
            <a:solidFill>
              <a:srgbClr val="000000"/>
            </a:solidFill>
            <a:latin typeface="Arial"/>
            <a:cs typeface="Arial"/>
          </a:endParaRPr>
        </a:p>
      </xdr:txBody>
    </xdr:sp>
    <xdr:clientData/>
  </xdr:twoCellAnchor>
  <xdr:twoCellAnchor>
    <xdr:from>
      <xdr:col>9</xdr:col>
      <xdr:colOff>517526</xdr:colOff>
      <xdr:row>17</xdr:row>
      <xdr:rowOff>42136</xdr:rowOff>
    </xdr:from>
    <xdr:to>
      <xdr:col>14</xdr:col>
      <xdr:colOff>121286</xdr:colOff>
      <xdr:row>29</xdr:row>
      <xdr:rowOff>70076</xdr:rowOff>
    </xdr:to>
    <xdr:cxnSp macro="">
      <xdr:nvCxnSpPr>
        <xdr:cNvPr id="4" name="Shape 166">
          <a:extLst>
            <a:ext uri="{FF2B5EF4-FFF2-40B4-BE49-F238E27FC236}">
              <a16:creationId xmlns:a16="http://schemas.microsoft.com/office/drawing/2014/main" id="{00000000-0008-0000-0900-000004000000}"/>
            </a:ext>
          </a:extLst>
        </xdr:cNvPr>
        <xdr:cNvCxnSpPr/>
      </xdr:nvCxnSpPr>
      <xdr:spPr>
        <a:xfrm rot="16200000" flipH="1">
          <a:off x="6649086" y="5089116"/>
          <a:ext cx="3350260" cy="2766060"/>
        </a:xfrm>
        <a:prstGeom prst="bentConnector2">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78932</xdr:colOff>
      <xdr:row>8</xdr:row>
      <xdr:rowOff>149695</xdr:rowOff>
    </xdr:from>
    <xdr:to>
      <xdr:col>26</xdr:col>
      <xdr:colOff>339442</xdr:colOff>
      <xdr:row>19</xdr:row>
      <xdr:rowOff>101902</xdr:rowOff>
    </xdr:to>
    <xdr:grpSp>
      <xdr:nvGrpSpPr>
        <xdr:cNvPr id="5" name="Group 1045">
          <a:extLst>
            <a:ext uri="{FF2B5EF4-FFF2-40B4-BE49-F238E27FC236}">
              <a16:creationId xmlns:a16="http://schemas.microsoft.com/office/drawing/2014/main" id="{00000000-0008-0000-0900-000005000000}"/>
            </a:ext>
          </a:extLst>
        </xdr:cNvPr>
        <xdr:cNvGrpSpPr>
          <a:grpSpLocks/>
        </xdr:cNvGrpSpPr>
      </xdr:nvGrpSpPr>
      <xdr:grpSpPr bwMode="auto">
        <a:xfrm rot="5400000">
          <a:off x="15037655" y="3478972"/>
          <a:ext cx="2809707" cy="1485153"/>
          <a:chOff x="2321" y="821"/>
          <a:chExt cx="306" cy="150"/>
        </a:xfrm>
      </xdr:grpSpPr>
      <xdr:sp macro="" textlink="">
        <xdr:nvSpPr>
          <xdr:cNvPr id="6" name="Rectangle 1047">
            <a:extLst>
              <a:ext uri="{FF2B5EF4-FFF2-40B4-BE49-F238E27FC236}">
                <a16:creationId xmlns:a16="http://schemas.microsoft.com/office/drawing/2014/main" id="{00000000-0008-0000-0900-000006000000}"/>
              </a:ext>
            </a:extLst>
          </xdr:cNvPr>
          <xdr:cNvSpPr>
            <a:spLocks noChangeAspect="1" noChangeArrowheads="1"/>
          </xdr:cNvSpPr>
        </xdr:nvSpPr>
        <xdr:spPr bwMode="auto">
          <a:xfrm rot="16200000">
            <a:off x="2280" y="883"/>
            <a:ext cx="126" cy="27"/>
          </a:xfrm>
          <a:prstGeom prst="rect">
            <a:avLst/>
          </a:prstGeom>
          <a:gradFill rotWithShape="0">
            <a:gsLst>
              <a:gs pos="0">
                <a:srgbClr val="00FF00"/>
              </a:gs>
              <a:gs pos="50000">
                <a:srgbClr val="007600"/>
              </a:gs>
              <a:gs pos="100000">
                <a:srgbClr val="00FF00"/>
              </a:gs>
            </a:gsLst>
            <a:lin ang="5400000" scaled="1"/>
          </a:gradFill>
          <a:ln w="9525">
            <a:solidFill>
              <a:srgbClr val="000000"/>
            </a:solidFill>
            <a:miter lim="800000"/>
            <a:headEnd/>
            <a:tailEnd/>
          </a:ln>
        </xdr:spPr>
      </xdr:sp>
      <xdr:sp macro="" textlink="">
        <xdr:nvSpPr>
          <xdr:cNvPr id="7" name="Rectangle 1048">
            <a:extLst>
              <a:ext uri="{FF2B5EF4-FFF2-40B4-BE49-F238E27FC236}">
                <a16:creationId xmlns:a16="http://schemas.microsoft.com/office/drawing/2014/main" id="{00000000-0008-0000-0900-000007000000}"/>
              </a:ext>
            </a:extLst>
          </xdr:cNvPr>
          <xdr:cNvSpPr>
            <a:spLocks noChangeAspect="1" noChangeArrowheads="1"/>
          </xdr:cNvSpPr>
        </xdr:nvSpPr>
        <xdr:spPr bwMode="auto">
          <a:xfrm rot="16200000">
            <a:off x="2339" y="938"/>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8" name="Rectangle 1049">
            <a:extLst>
              <a:ext uri="{FF2B5EF4-FFF2-40B4-BE49-F238E27FC236}">
                <a16:creationId xmlns:a16="http://schemas.microsoft.com/office/drawing/2014/main" id="{00000000-0008-0000-0900-000008000000}"/>
              </a:ext>
            </a:extLst>
          </xdr:cNvPr>
          <xdr:cNvSpPr>
            <a:spLocks noChangeAspect="1" noChangeArrowheads="1"/>
          </xdr:cNvSpPr>
        </xdr:nvSpPr>
        <xdr:spPr bwMode="auto">
          <a:xfrm rot="16200000">
            <a:off x="2338" y="819"/>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9" name="Rectangle 1050">
            <a:extLst>
              <a:ext uri="{FF2B5EF4-FFF2-40B4-BE49-F238E27FC236}">
                <a16:creationId xmlns:a16="http://schemas.microsoft.com/office/drawing/2014/main" id="{00000000-0008-0000-0900-000009000000}"/>
              </a:ext>
            </a:extLst>
          </xdr:cNvPr>
          <xdr:cNvSpPr>
            <a:spLocks noChangeAspect="1" noChangeArrowheads="1"/>
          </xdr:cNvSpPr>
        </xdr:nvSpPr>
        <xdr:spPr bwMode="auto">
          <a:xfrm rot="16200000">
            <a:off x="2326" y="884"/>
            <a:ext cx="126" cy="26"/>
          </a:xfrm>
          <a:prstGeom prst="rect">
            <a:avLst/>
          </a:prstGeom>
          <a:gradFill rotWithShape="0">
            <a:gsLst>
              <a:gs pos="0">
                <a:srgbClr val="00FF00"/>
              </a:gs>
              <a:gs pos="50000">
                <a:srgbClr val="007600"/>
              </a:gs>
              <a:gs pos="100000">
                <a:srgbClr val="00FF00"/>
              </a:gs>
            </a:gsLst>
            <a:lin ang="5400000" scaled="1"/>
          </a:gradFill>
          <a:ln w="9525">
            <a:solidFill>
              <a:srgbClr val="000000"/>
            </a:solidFill>
            <a:miter lim="800000"/>
            <a:headEnd/>
            <a:tailEnd/>
          </a:ln>
        </xdr:spPr>
      </xdr:sp>
      <xdr:sp macro="" textlink="">
        <xdr:nvSpPr>
          <xdr:cNvPr id="10" name="Rectangle 1051">
            <a:extLst>
              <a:ext uri="{FF2B5EF4-FFF2-40B4-BE49-F238E27FC236}">
                <a16:creationId xmlns:a16="http://schemas.microsoft.com/office/drawing/2014/main" id="{00000000-0008-0000-0900-00000A000000}"/>
              </a:ext>
            </a:extLst>
          </xdr:cNvPr>
          <xdr:cNvSpPr>
            <a:spLocks noChangeAspect="1" noChangeArrowheads="1"/>
          </xdr:cNvSpPr>
        </xdr:nvSpPr>
        <xdr:spPr bwMode="auto">
          <a:xfrm rot="16200000">
            <a:off x="2386" y="938"/>
            <a:ext cx="8" cy="35"/>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1" name="Rectangle 1052">
            <a:extLst>
              <a:ext uri="{FF2B5EF4-FFF2-40B4-BE49-F238E27FC236}">
                <a16:creationId xmlns:a16="http://schemas.microsoft.com/office/drawing/2014/main" id="{00000000-0008-0000-0900-00000B000000}"/>
              </a:ext>
            </a:extLst>
          </xdr:cNvPr>
          <xdr:cNvSpPr>
            <a:spLocks noChangeAspect="1" noChangeArrowheads="1"/>
          </xdr:cNvSpPr>
        </xdr:nvSpPr>
        <xdr:spPr bwMode="auto">
          <a:xfrm rot="16200000">
            <a:off x="2385" y="819"/>
            <a:ext cx="8" cy="35"/>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2" name="Rectangle 1053">
            <a:extLst>
              <a:ext uri="{FF2B5EF4-FFF2-40B4-BE49-F238E27FC236}">
                <a16:creationId xmlns:a16="http://schemas.microsoft.com/office/drawing/2014/main" id="{00000000-0008-0000-0900-00000C000000}"/>
              </a:ext>
            </a:extLst>
          </xdr:cNvPr>
          <xdr:cNvSpPr>
            <a:spLocks noChangeAspect="1" noChangeArrowheads="1"/>
          </xdr:cNvSpPr>
        </xdr:nvSpPr>
        <xdr:spPr bwMode="auto">
          <a:xfrm rot="16200000">
            <a:off x="2371" y="883"/>
            <a:ext cx="126" cy="27"/>
          </a:xfrm>
          <a:prstGeom prst="rect">
            <a:avLst/>
          </a:prstGeom>
          <a:gradFill rotWithShape="0">
            <a:gsLst>
              <a:gs pos="0">
                <a:srgbClr val="00FF00"/>
              </a:gs>
              <a:gs pos="50000">
                <a:srgbClr val="007600"/>
              </a:gs>
              <a:gs pos="100000">
                <a:srgbClr val="00FF00"/>
              </a:gs>
            </a:gsLst>
            <a:lin ang="5400000" scaled="1"/>
          </a:gradFill>
          <a:ln w="9525">
            <a:solidFill>
              <a:srgbClr val="000000"/>
            </a:solidFill>
            <a:miter lim="800000"/>
            <a:headEnd/>
            <a:tailEnd/>
          </a:ln>
        </xdr:spPr>
      </xdr:sp>
      <xdr:sp macro="" textlink="">
        <xdr:nvSpPr>
          <xdr:cNvPr id="13" name="Rectangle 1054">
            <a:extLst>
              <a:ext uri="{FF2B5EF4-FFF2-40B4-BE49-F238E27FC236}">
                <a16:creationId xmlns:a16="http://schemas.microsoft.com/office/drawing/2014/main" id="{00000000-0008-0000-0900-00000D000000}"/>
              </a:ext>
            </a:extLst>
          </xdr:cNvPr>
          <xdr:cNvSpPr>
            <a:spLocks noChangeAspect="1" noChangeArrowheads="1"/>
          </xdr:cNvSpPr>
        </xdr:nvSpPr>
        <xdr:spPr bwMode="auto">
          <a:xfrm rot="16200000">
            <a:off x="2430" y="938"/>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4" name="Rectangle 1055">
            <a:extLst>
              <a:ext uri="{FF2B5EF4-FFF2-40B4-BE49-F238E27FC236}">
                <a16:creationId xmlns:a16="http://schemas.microsoft.com/office/drawing/2014/main" id="{00000000-0008-0000-0900-00000E000000}"/>
              </a:ext>
            </a:extLst>
          </xdr:cNvPr>
          <xdr:cNvSpPr>
            <a:spLocks noChangeAspect="1" noChangeArrowheads="1"/>
          </xdr:cNvSpPr>
        </xdr:nvSpPr>
        <xdr:spPr bwMode="auto">
          <a:xfrm rot="16200000">
            <a:off x="2429" y="819"/>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5" name="Rectangle 1056">
            <a:extLst>
              <a:ext uri="{FF2B5EF4-FFF2-40B4-BE49-F238E27FC236}">
                <a16:creationId xmlns:a16="http://schemas.microsoft.com/office/drawing/2014/main" id="{00000000-0008-0000-0900-00000F000000}"/>
              </a:ext>
            </a:extLst>
          </xdr:cNvPr>
          <xdr:cNvSpPr>
            <a:spLocks noChangeAspect="1" noChangeArrowheads="1"/>
          </xdr:cNvSpPr>
        </xdr:nvSpPr>
        <xdr:spPr bwMode="auto">
          <a:xfrm rot="16200000">
            <a:off x="2416" y="883"/>
            <a:ext cx="126" cy="27"/>
          </a:xfrm>
          <a:prstGeom prst="rect">
            <a:avLst/>
          </a:prstGeom>
          <a:gradFill rotWithShape="0">
            <a:gsLst>
              <a:gs pos="0">
                <a:srgbClr val="00FF00"/>
              </a:gs>
              <a:gs pos="50000">
                <a:srgbClr val="007600"/>
              </a:gs>
              <a:gs pos="100000">
                <a:srgbClr val="00FF00"/>
              </a:gs>
            </a:gsLst>
            <a:lin ang="5400000" scaled="1"/>
          </a:gradFill>
          <a:ln w="9525">
            <a:solidFill>
              <a:srgbClr val="000000"/>
            </a:solidFill>
            <a:miter lim="800000"/>
            <a:headEnd/>
            <a:tailEnd/>
          </a:ln>
        </xdr:spPr>
      </xdr:sp>
      <xdr:sp macro="" textlink="">
        <xdr:nvSpPr>
          <xdr:cNvPr id="16" name="Rectangle 1057">
            <a:extLst>
              <a:ext uri="{FF2B5EF4-FFF2-40B4-BE49-F238E27FC236}">
                <a16:creationId xmlns:a16="http://schemas.microsoft.com/office/drawing/2014/main" id="{00000000-0008-0000-0900-000010000000}"/>
              </a:ext>
            </a:extLst>
          </xdr:cNvPr>
          <xdr:cNvSpPr>
            <a:spLocks noChangeAspect="1" noChangeArrowheads="1"/>
          </xdr:cNvSpPr>
        </xdr:nvSpPr>
        <xdr:spPr bwMode="auto">
          <a:xfrm rot="16200000">
            <a:off x="2475" y="938"/>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7" name="Rectangle 1058">
            <a:extLst>
              <a:ext uri="{FF2B5EF4-FFF2-40B4-BE49-F238E27FC236}">
                <a16:creationId xmlns:a16="http://schemas.microsoft.com/office/drawing/2014/main" id="{00000000-0008-0000-0900-000011000000}"/>
              </a:ext>
            </a:extLst>
          </xdr:cNvPr>
          <xdr:cNvSpPr>
            <a:spLocks noChangeAspect="1" noChangeArrowheads="1"/>
          </xdr:cNvSpPr>
        </xdr:nvSpPr>
        <xdr:spPr bwMode="auto">
          <a:xfrm rot="16200000">
            <a:off x="2474" y="819"/>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8" name="Rectangle 1059">
            <a:extLst>
              <a:ext uri="{FF2B5EF4-FFF2-40B4-BE49-F238E27FC236}">
                <a16:creationId xmlns:a16="http://schemas.microsoft.com/office/drawing/2014/main" id="{00000000-0008-0000-0900-000012000000}"/>
              </a:ext>
            </a:extLst>
          </xdr:cNvPr>
          <xdr:cNvSpPr>
            <a:spLocks noChangeAspect="1" noChangeArrowheads="1"/>
          </xdr:cNvSpPr>
        </xdr:nvSpPr>
        <xdr:spPr bwMode="auto">
          <a:xfrm rot="16200000">
            <a:off x="2462" y="884"/>
            <a:ext cx="126" cy="26"/>
          </a:xfrm>
          <a:prstGeom prst="rect">
            <a:avLst/>
          </a:prstGeom>
          <a:gradFill rotWithShape="0">
            <a:gsLst>
              <a:gs pos="0">
                <a:srgbClr val="00FF00"/>
              </a:gs>
              <a:gs pos="50000">
                <a:srgbClr val="007600"/>
              </a:gs>
              <a:gs pos="100000">
                <a:srgbClr val="00FF00"/>
              </a:gs>
            </a:gsLst>
            <a:lin ang="5400000" scaled="1"/>
          </a:gradFill>
          <a:ln w="9525">
            <a:solidFill>
              <a:srgbClr val="000000"/>
            </a:solidFill>
            <a:miter lim="800000"/>
            <a:headEnd/>
            <a:tailEnd/>
          </a:ln>
        </xdr:spPr>
      </xdr:sp>
      <xdr:sp macro="" textlink="">
        <xdr:nvSpPr>
          <xdr:cNvPr id="19" name="Rectangle 1060">
            <a:extLst>
              <a:ext uri="{FF2B5EF4-FFF2-40B4-BE49-F238E27FC236}">
                <a16:creationId xmlns:a16="http://schemas.microsoft.com/office/drawing/2014/main" id="{00000000-0008-0000-0900-000013000000}"/>
              </a:ext>
            </a:extLst>
          </xdr:cNvPr>
          <xdr:cNvSpPr>
            <a:spLocks noChangeAspect="1" noChangeArrowheads="1"/>
          </xdr:cNvSpPr>
        </xdr:nvSpPr>
        <xdr:spPr bwMode="auto">
          <a:xfrm rot="16200000">
            <a:off x="2522" y="938"/>
            <a:ext cx="8" cy="35"/>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20" name="Rectangle 1061">
            <a:extLst>
              <a:ext uri="{FF2B5EF4-FFF2-40B4-BE49-F238E27FC236}">
                <a16:creationId xmlns:a16="http://schemas.microsoft.com/office/drawing/2014/main" id="{00000000-0008-0000-0900-000014000000}"/>
              </a:ext>
            </a:extLst>
          </xdr:cNvPr>
          <xdr:cNvSpPr>
            <a:spLocks noChangeAspect="1" noChangeArrowheads="1"/>
          </xdr:cNvSpPr>
        </xdr:nvSpPr>
        <xdr:spPr bwMode="auto">
          <a:xfrm rot="16200000">
            <a:off x="2521" y="819"/>
            <a:ext cx="8" cy="35"/>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21" name="Rectangle 1062">
            <a:extLst>
              <a:ext uri="{FF2B5EF4-FFF2-40B4-BE49-F238E27FC236}">
                <a16:creationId xmlns:a16="http://schemas.microsoft.com/office/drawing/2014/main" id="{00000000-0008-0000-0900-000015000000}"/>
              </a:ext>
            </a:extLst>
          </xdr:cNvPr>
          <xdr:cNvSpPr>
            <a:spLocks noChangeAspect="1" noChangeArrowheads="1"/>
          </xdr:cNvSpPr>
        </xdr:nvSpPr>
        <xdr:spPr bwMode="auto">
          <a:xfrm rot="16200000">
            <a:off x="2507" y="883"/>
            <a:ext cx="126" cy="27"/>
          </a:xfrm>
          <a:prstGeom prst="rect">
            <a:avLst/>
          </a:prstGeom>
          <a:gradFill rotWithShape="0">
            <a:gsLst>
              <a:gs pos="0">
                <a:srgbClr val="00FF00"/>
              </a:gs>
              <a:gs pos="50000">
                <a:srgbClr val="007600"/>
              </a:gs>
              <a:gs pos="100000">
                <a:srgbClr val="00FF00"/>
              </a:gs>
            </a:gsLst>
            <a:lin ang="5400000" scaled="1"/>
          </a:gradFill>
          <a:ln w="9525">
            <a:solidFill>
              <a:srgbClr val="000000"/>
            </a:solidFill>
            <a:miter lim="800000"/>
            <a:headEnd/>
            <a:tailEnd/>
          </a:ln>
        </xdr:spPr>
      </xdr:sp>
      <xdr:sp macro="" textlink="">
        <xdr:nvSpPr>
          <xdr:cNvPr id="22" name="Rectangle 1063">
            <a:extLst>
              <a:ext uri="{FF2B5EF4-FFF2-40B4-BE49-F238E27FC236}">
                <a16:creationId xmlns:a16="http://schemas.microsoft.com/office/drawing/2014/main" id="{00000000-0008-0000-0900-000016000000}"/>
              </a:ext>
            </a:extLst>
          </xdr:cNvPr>
          <xdr:cNvSpPr>
            <a:spLocks noChangeAspect="1" noChangeArrowheads="1"/>
          </xdr:cNvSpPr>
        </xdr:nvSpPr>
        <xdr:spPr bwMode="auto">
          <a:xfrm rot="16200000">
            <a:off x="2566" y="938"/>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23" name="Rectangle 1064">
            <a:extLst>
              <a:ext uri="{FF2B5EF4-FFF2-40B4-BE49-F238E27FC236}">
                <a16:creationId xmlns:a16="http://schemas.microsoft.com/office/drawing/2014/main" id="{00000000-0008-0000-0900-000017000000}"/>
              </a:ext>
            </a:extLst>
          </xdr:cNvPr>
          <xdr:cNvSpPr>
            <a:spLocks noChangeAspect="1" noChangeArrowheads="1"/>
          </xdr:cNvSpPr>
        </xdr:nvSpPr>
        <xdr:spPr bwMode="auto">
          <a:xfrm rot="16200000">
            <a:off x="2565" y="819"/>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24" name="Text Box 1096">
            <a:extLst>
              <a:ext uri="{FF2B5EF4-FFF2-40B4-BE49-F238E27FC236}">
                <a16:creationId xmlns:a16="http://schemas.microsoft.com/office/drawing/2014/main" id="{00000000-0008-0000-0900-000018000000}"/>
              </a:ext>
            </a:extLst>
          </xdr:cNvPr>
          <xdr:cNvSpPr txBox="1">
            <a:spLocks noChangeArrowheads="1"/>
          </xdr:cNvSpPr>
        </xdr:nvSpPr>
        <xdr:spPr bwMode="auto">
          <a:xfrm>
            <a:off x="2590" y="840"/>
            <a:ext cx="37" cy="112"/>
          </a:xfrm>
          <a:prstGeom prst="rect">
            <a:avLst/>
          </a:prstGeom>
          <a:noFill/>
          <a:ln w="9525">
            <a:noFill/>
            <a:miter lim="800000"/>
            <a:headEnd/>
            <a:tailEnd/>
          </a:ln>
        </xdr:spPr>
        <xdr:txBody>
          <a:bodyPr wrap="square" lIns="18288" tIns="18288" rIns="18288" bIns="0" anchor="t" upright="1">
            <a:noAutofit/>
          </a:bodyPr>
          <a:lstStyle/>
          <a:p>
            <a:pPr algn="ctr" rtl="0">
              <a:defRPr sz="1000"/>
            </a:pPr>
            <a:r>
              <a:rPr lang="en-US" sz="1800" b="1" i="0" strike="noStrike">
                <a:solidFill>
                  <a:srgbClr val="000000"/>
                </a:solidFill>
                <a:latin typeface="Arial Narrow" pitchFamily="34" charset="0"/>
              </a:rPr>
              <a:t>UF</a:t>
            </a:r>
          </a:p>
        </xdr:txBody>
      </xdr:sp>
      <xdr:sp macro="" textlink="">
        <xdr:nvSpPr>
          <xdr:cNvPr id="25" name="Rectangle 1097">
            <a:extLst>
              <a:ext uri="{FF2B5EF4-FFF2-40B4-BE49-F238E27FC236}">
                <a16:creationId xmlns:a16="http://schemas.microsoft.com/office/drawing/2014/main" id="{00000000-0008-0000-0900-000019000000}"/>
              </a:ext>
            </a:extLst>
          </xdr:cNvPr>
          <xdr:cNvSpPr>
            <a:spLocks noChangeArrowheads="1"/>
          </xdr:cNvSpPr>
        </xdr:nvSpPr>
        <xdr:spPr bwMode="auto">
          <a:xfrm>
            <a:off x="2321" y="821"/>
            <a:ext cx="268" cy="8"/>
          </a:xfrm>
          <a:prstGeom prst="rect">
            <a:avLst/>
          </a:prstGeom>
          <a:solidFill>
            <a:schemeClr val="bg1">
              <a:lumMod val="50000"/>
            </a:schemeClr>
          </a:solidFill>
          <a:ln w="9525">
            <a:solidFill>
              <a:srgbClr val="000000"/>
            </a:solidFill>
            <a:miter lim="800000"/>
            <a:headEnd/>
            <a:tailEnd/>
          </a:ln>
        </xdr:spPr>
      </xdr:sp>
      <xdr:sp macro="" textlink="">
        <xdr:nvSpPr>
          <xdr:cNvPr id="26" name="Line 1098">
            <a:extLst>
              <a:ext uri="{FF2B5EF4-FFF2-40B4-BE49-F238E27FC236}">
                <a16:creationId xmlns:a16="http://schemas.microsoft.com/office/drawing/2014/main" id="{00000000-0008-0000-0900-00001A000000}"/>
              </a:ext>
            </a:extLst>
          </xdr:cNvPr>
          <xdr:cNvSpPr>
            <a:spLocks noChangeShapeType="1"/>
          </xdr:cNvSpPr>
        </xdr:nvSpPr>
        <xdr:spPr bwMode="auto">
          <a:xfrm flipV="1">
            <a:off x="2342" y="824"/>
            <a:ext cx="0" cy="142"/>
          </a:xfrm>
          <a:prstGeom prst="line">
            <a:avLst/>
          </a:prstGeom>
          <a:noFill/>
          <a:ln w="38100">
            <a:solidFill>
              <a:srgbClr val="0000FF"/>
            </a:solidFill>
            <a:round/>
            <a:headEnd/>
            <a:tailEnd/>
          </a:ln>
        </xdr:spPr>
      </xdr:sp>
      <xdr:sp macro="" textlink="">
        <xdr:nvSpPr>
          <xdr:cNvPr id="27" name="Line 1099">
            <a:extLst>
              <a:ext uri="{FF2B5EF4-FFF2-40B4-BE49-F238E27FC236}">
                <a16:creationId xmlns:a16="http://schemas.microsoft.com/office/drawing/2014/main" id="{00000000-0008-0000-0900-00001B000000}"/>
              </a:ext>
            </a:extLst>
          </xdr:cNvPr>
          <xdr:cNvSpPr>
            <a:spLocks noChangeShapeType="1"/>
          </xdr:cNvSpPr>
        </xdr:nvSpPr>
        <xdr:spPr bwMode="auto">
          <a:xfrm flipV="1">
            <a:off x="2479" y="824"/>
            <a:ext cx="0" cy="142"/>
          </a:xfrm>
          <a:prstGeom prst="line">
            <a:avLst/>
          </a:prstGeom>
          <a:noFill/>
          <a:ln w="38100">
            <a:solidFill>
              <a:srgbClr val="0000FF"/>
            </a:solidFill>
            <a:round/>
            <a:headEnd/>
            <a:tailEnd/>
          </a:ln>
        </xdr:spPr>
      </xdr:sp>
      <xdr:sp macro="" textlink="">
        <xdr:nvSpPr>
          <xdr:cNvPr id="28" name="Line 1100">
            <a:extLst>
              <a:ext uri="{FF2B5EF4-FFF2-40B4-BE49-F238E27FC236}">
                <a16:creationId xmlns:a16="http://schemas.microsoft.com/office/drawing/2014/main" id="{00000000-0008-0000-0900-00001C000000}"/>
              </a:ext>
            </a:extLst>
          </xdr:cNvPr>
          <xdr:cNvSpPr>
            <a:spLocks noChangeShapeType="1"/>
          </xdr:cNvSpPr>
        </xdr:nvSpPr>
        <xdr:spPr bwMode="auto">
          <a:xfrm flipV="1">
            <a:off x="2434" y="824"/>
            <a:ext cx="0" cy="142"/>
          </a:xfrm>
          <a:prstGeom prst="line">
            <a:avLst/>
          </a:prstGeom>
          <a:noFill/>
          <a:ln w="38100">
            <a:solidFill>
              <a:srgbClr val="0000FF"/>
            </a:solidFill>
            <a:round/>
            <a:headEnd/>
            <a:tailEnd/>
          </a:ln>
        </xdr:spPr>
      </xdr:sp>
      <xdr:sp macro="" textlink="">
        <xdr:nvSpPr>
          <xdr:cNvPr id="29" name="Line 1101">
            <a:extLst>
              <a:ext uri="{FF2B5EF4-FFF2-40B4-BE49-F238E27FC236}">
                <a16:creationId xmlns:a16="http://schemas.microsoft.com/office/drawing/2014/main" id="{00000000-0008-0000-0900-00001D000000}"/>
              </a:ext>
            </a:extLst>
          </xdr:cNvPr>
          <xdr:cNvSpPr>
            <a:spLocks noChangeShapeType="1"/>
          </xdr:cNvSpPr>
        </xdr:nvSpPr>
        <xdr:spPr bwMode="auto">
          <a:xfrm flipV="1">
            <a:off x="2388" y="824"/>
            <a:ext cx="0" cy="142"/>
          </a:xfrm>
          <a:prstGeom prst="line">
            <a:avLst/>
          </a:prstGeom>
          <a:noFill/>
          <a:ln w="38100">
            <a:solidFill>
              <a:srgbClr val="0000FF"/>
            </a:solidFill>
            <a:round/>
            <a:headEnd/>
            <a:tailEnd/>
          </a:ln>
        </xdr:spPr>
      </xdr:sp>
      <xdr:sp macro="" textlink="">
        <xdr:nvSpPr>
          <xdr:cNvPr id="30" name="Line 1102">
            <a:extLst>
              <a:ext uri="{FF2B5EF4-FFF2-40B4-BE49-F238E27FC236}">
                <a16:creationId xmlns:a16="http://schemas.microsoft.com/office/drawing/2014/main" id="{00000000-0008-0000-0900-00001E000000}"/>
              </a:ext>
            </a:extLst>
          </xdr:cNvPr>
          <xdr:cNvSpPr>
            <a:spLocks noChangeShapeType="1"/>
          </xdr:cNvSpPr>
        </xdr:nvSpPr>
        <xdr:spPr bwMode="auto">
          <a:xfrm flipV="1">
            <a:off x="2570" y="824"/>
            <a:ext cx="0" cy="142"/>
          </a:xfrm>
          <a:prstGeom prst="line">
            <a:avLst/>
          </a:prstGeom>
          <a:noFill/>
          <a:ln w="38100">
            <a:solidFill>
              <a:srgbClr val="0000FF"/>
            </a:solidFill>
            <a:round/>
            <a:headEnd/>
            <a:tailEnd/>
          </a:ln>
        </xdr:spPr>
      </xdr:sp>
      <xdr:sp macro="" textlink="">
        <xdr:nvSpPr>
          <xdr:cNvPr id="31" name="Line 1103">
            <a:extLst>
              <a:ext uri="{FF2B5EF4-FFF2-40B4-BE49-F238E27FC236}">
                <a16:creationId xmlns:a16="http://schemas.microsoft.com/office/drawing/2014/main" id="{00000000-0008-0000-0900-00001F000000}"/>
              </a:ext>
            </a:extLst>
          </xdr:cNvPr>
          <xdr:cNvSpPr>
            <a:spLocks noChangeShapeType="1"/>
          </xdr:cNvSpPr>
        </xdr:nvSpPr>
        <xdr:spPr bwMode="auto">
          <a:xfrm flipV="1">
            <a:off x="2525" y="824"/>
            <a:ext cx="0" cy="142"/>
          </a:xfrm>
          <a:prstGeom prst="line">
            <a:avLst/>
          </a:prstGeom>
          <a:noFill/>
          <a:ln w="38100">
            <a:solidFill>
              <a:srgbClr val="0000FF"/>
            </a:solidFill>
            <a:round/>
            <a:headEnd/>
            <a:tailEnd/>
          </a:ln>
        </xdr:spPr>
      </xdr:sp>
      <xdr:sp macro="" textlink="">
        <xdr:nvSpPr>
          <xdr:cNvPr id="32" name="Rectangle 1065">
            <a:extLst>
              <a:ext uri="{FF2B5EF4-FFF2-40B4-BE49-F238E27FC236}">
                <a16:creationId xmlns:a16="http://schemas.microsoft.com/office/drawing/2014/main" id="{00000000-0008-0000-0900-000020000000}"/>
              </a:ext>
            </a:extLst>
          </xdr:cNvPr>
          <xdr:cNvSpPr>
            <a:spLocks noChangeArrowheads="1"/>
          </xdr:cNvSpPr>
        </xdr:nvSpPr>
        <xdr:spPr bwMode="auto">
          <a:xfrm>
            <a:off x="2322" y="963"/>
            <a:ext cx="265" cy="8"/>
          </a:xfrm>
          <a:prstGeom prst="rect">
            <a:avLst/>
          </a:prstGeom>
          <a:solidFill>
            <a:schemeClr val="bg1">
              <a:lumMod val="50000"/>
            </a:schemeClr>
          </a:solidFill>
          <a:ln w="9525">
            <a:solidFill>
              <a:srgbClr val="000000"/>
            </a:solidFill>
            <a:miter lim="800000"/>
            <a:headEnd/>
            <a:tailEnd/>
          </a:ln>
        </xdr:spPr>
      </xdr:sp>
    </xdr:grpSp>
    <xdr:clientData/>
  </xdr:twoCellAnchor>
  <xdr:twoCellAnchor>
    <xdr:from>
      <xdr:col>24</xdr:col>
      <xdr:colOff>105691</xdr:colOff>
      <xdr:row>18</xdr:row>
      <xdr:rowOff>43321</xdr:rowOff>
    </xdr:from>
    <xdr:to>
      <xdr:col>30</xdr:col>
      <xdr:colOff>368300</xdr:colOff>
      <xdr:row>34</xdr:row>
      <xdr:rowOff>2</xdr:rowOff>
    </xdr:to>
    <xdr:cxnSp macro="">
      <xdr:nvCxnSpPr>
        <xdr:cNvPr id="34" name="Shape 166">
          <a:extLst>
            <a:ext uri="{FF2B5EF4-FFF2-40B4-BE49-F238E27FC236}">
              <a16:creationId xmlns:a16="http://schemas.microsoft.com/office/drawing/2014/main" id="{00000000-0008-0000-0900-000022000000}"/>
            </a:ext>
          </a:extLst>
        </xdr:cNvPr>
        <xdr:cNvCxnSpPr/>
      </xdr:nvCxnSpPr>
      <xdr:spPr>
        <a:xfrm rot="16200000" flipH="1">
          <a:off x="16076505" y="5040207"/>
          <a:ext cx="4122281" cy="4212309"/>
        </a:xfrm>
        <a:prstGeom prst="bentConnector2">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177800</xdr:colOff>
      <xdr:row>14</xdr:row>
      <xdr:rowOff>132518</xdr:rowOff>
    </xdr:from>
    <xdr:to>
      <xdr:col>8</xdr:col>
      <xdr:colOff>55880</xdr:colOff>
      <xdr:row>14</xdr:row>
      <xdr:rowOff>139700</xdr:rowOff>
    </xdr:to>
    <xdr:cxnSp macro="">
      <xdr:nvCxnSpPr>
        <xdr:cNvPr id="35" name="Shape 166">
          <a:extLst>
            <a:ext uri="{FF2B5EF4-FFF2-40B4-BE49-F238E27FC236}">
              <a16:creationId xmlns:a16="http://schemas.microsoft.com/office/drawing/2014/main" id="{00000000-0008-0000-0900-000023000000}"/>
            </a:ext>
          </a:extLst>
        </xdr:cNvPr>
        <xdr:cNvCxnSpPr/>
      </xdr:nvCxnSpPr>
      <xdr:spPr>
        <a:xfrm flipV="1">
          <a:off x="4620260" y="4201598"/>
          <a:ext cx="1249680" cy="7182"/>
        </a:xfrm>
        <a:prstGeom prst="bentConnector3">
          <a:avLst>
            <a:gd name="adj1" fmla="val -3956"/>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569851</xdr:colOff>
      <xdr:row>8</xdr:row>
      <xdr:rowOff>177803</xdr:rowOff>
    </xdr:from>
    <xdr:to>
      <xdr:col>31</xdr:col>
      <xdr:colOff>319609</xdr:colOff>
      <xdr:row>19</xdr:row>
      <xdr:rowOff>101604</xdr:rowOff>
    </xdr:to>
    <xdr:grpSp>
      <xdr:nvGrpSpPr>
        <xdr:cNvPr id="36" name="Group 1045">
          <a:extLst>
            <a:ext uri="{FF2B5EF4-FFF2-40B4-BE49-F238E27FC236}">
              <a16:creationId xmlns:a16="http://schemas.microsoft.com/office/drawing/2014/main" id="{00000000-0008-0000-0900-000024000000}"/>
            </a:ext>
          </a:extLst>
        </xdr:cNvPr>
        <xdr:cNvGrpSpPr>
          <a:grpSpLocks/>
        </xdr:cNvGrpSpPr>
      </xdr:nvGrpSpPr>
      <xdr:grpSpPr bwMode="auto">
        <a:xfrm rot="5400000">
          <a:off x="18321793" y="3408075"/>
          <a:ext cx="2781301" cy="1654758"/>
          <a:chOff x="2321" y="821"/>
          <a:chExt cx="306" cy="153"/>
        </a:xfrm>
      </xdr:grpSpPr>
      <xdr:sp macro="" textlink="">
        <xdr:nvSpPr>
          <xdr:cNvPr id="37" name="Rectangle 1047">
            <a:extLst>
              <a:ext uri="{FF2B5EF4-FFF2-40B4-BE49-F238E27FC236}">
                <a16:creationId xmlns:a16="http://schemas.microsoft.com/office/drawing/2014/main" id="{00000000-0008-0000-0900-000025000000}"/>
              </a:ext>
            </a:extLst>
          </xdr:cNvPr>
          <xdr:cNvSpPr>
            <a:spLocks noChangeAspect="1" noChangeArrowheads="1"/>
          </xdr:cNvSpPr>
        </xdr:nvSpPr>
        <xdr:spPr bwMode="auto">
          <a:xfrm rot="16200000">
            <a:off x="2280" y="883"/>
            <a:ext cx="126" cy="27"/>
          </a:xfrm>
          <a:prstGeom prst="rect">
            <a:avLst/>
          </a:prstGeom>
          <a:gradFill rotWithShape="0">
            <a:gsLst>
              <a:gs pos="0">
                <a:schemeClr val="tx2">
                  <a:lumMod val="20000"/>
                  <a:lumOff val="80000"/>
                </a:schemeClr>
              </a:gs>
              <a:gs pos="50000">
                <a:srgbClr val="00B0F0"/>
              </a:gs>
              <a:gs pos="100000">
                <a:schemeClr val="tx2">
                  <a:lumMod val="20000"/>
                  <a:lumOff val="80000"/>
                </a:schemeClr>
              </a:gs>
            </a:gsLst>
            <a:lin ang="5400000" scaled="1"/>
          </a:gradFill>
          <a:ln w="9525">
            <a:solidFill>
              <a:srgbClr val="000000"/>
            </a:solidFill>
            <a:miter lim="800000"/>
            <a:headEnd/>
            <a:tailEnd/>
          </a:ln>
        </xdr:spPr>
      </xdr:sp>
      <xdr:sp macro="" textlink="">
        <xdr:nvSpPr>
          <xdr:cNvPr id="38" name="Rectangle 1048">
            <a:extLst>
              <a:ext uri="{FF2B5EF4-FFF2-40B4-BE49-F238E27FC236}">
                <a16:creationId xmlns:a16="http://schemas.microsoft.com/office/drawing/2014/main" id="{00000000-0008-0000-0900-000026000000}"/>
              </a:ext>
            </a:extLst>
          </xdr:cNvPr>
          <xdr:cNvSpPr>
            <a:spLocks noChangeAspect="1" noChangeArrowheads="1"/>
          </xdr:cNvSpPr>
        </xdr:nvSpPr>
        <xdr:spPr bwMode="auto">
          <a:xfrm rot="16200000">
            <a:off x="2339" y="938"/>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39" name="Rectangle 1049">
            <a:extLst>
              <a:ext uri="{FF2B5EF4-FFF2-40B4-BE49-F238E27FC236}">
                <a16:creationId xmlns:a16="http://schemas.microsoft.com/office/drawing/2014/main" id="{00000000-0008-0000-0900-000027000000}"/>
              </a:ext>
            </a:extLst>
          </xdr:cNvPr>
          <xdr:cNvSpPr>
            <a:spLocks noChangeAspect="1" noChangeArrowheads="1"/>
          </xdr:cNvSpPr>
        </xdr:nvSpPr>
        <xdr:spPr bwMode="auto">
          <a:xfrm rot="16200000">
            <a:off x="2338" y="819"/>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40" name="Rectangle 1050">
            <a:extLst>
              <a:ext uri="{FF2B5EF4-FFF2-40B4-BE49-F238E27FC236}">
                <a16:creationId xmlns:a16="http://schemas.microsoft.com/office/drawing/2014/main" id="{00000000-0008-0000-0900-000028000000}"/>
              </a:ext>
            </a:extLst>
          </xdr:cNvPr>
          <xdr:cNvSpPr>
            <a:spLocks noChangeAspect="1" noChangeArrowheads="1"/>
          </xdr:cNvSpPr>
        </xdr:nvSpPr>
        <xdr:spPr bwMode="auto">
          <a:xfrm rot="16200000">
            <a:off x="2326" y="884"/>
            <a:ext cx="126" cy="26"/>
          </a:xfrm>
          <a:prstGeom prst="rect">
            <a:avLst/>
          </a:prstGeom>
          <a:gradFill rotWithShape="0">
            <a:gsLst>
              <a:gs pos="0">
                <a:schemeClr val="tx2">
                  <a:lumMod val="20000"/>
                  <a:lumOff val="80000"/>
                </a:schemeClr>
              </a:gs>
              <a:gs pos="50000">
                <a:srgbClr val="00B0F0"/>
              </a:gs>
              <a:gs pos="100000">
                <a:schemeClr val="tx2">
                  <a:lumMod val="20000"/>
                  <a:lumOff val="80000"/>
                </a:schemeClr>
              </a:gs>
            </a:gsLst>
            <a:lin ang="5400000" scaled="1"/>
          </a:gradFill>
          <a:ln w="9525">
            <a:solidFill>
              <a:srgbClr val="000000"/>
            </a:solidFill>
            <a:miter lim="800000"/>
            <a:headEnd/>
            <a:tailEnd/>
          </a:ln>
        </xdr:spPr>
      </xdr:sp>
      <xdr:sp macro="" textlink="">
        <xdr:nvSpPr>
          <xdr:cNvPr id="41" name="Rectangle 1051">
            <a:extLst>
              <a:ext uri="{FF2B5EF4-FFF2-40B4-BE49-F238E27FC236}">
                <a16:creationId xmlns:a16="http://schemas.microsoft.com/office/drawing/2014/main" id="{00000000-0008-0000-0900-000029000000}"/>
              </a:ext>
            </a:extLst>
          </xdr:cNvPr>
          <xdr:cNvSpPr>
            <a:spLocks noChangeAspect="1" noChangeArrowheads="1"/>
          </xdr:cNvSpPr>
        </xdr:nvSpPr>
        <xdr:spPr bwMode="auto">
          <a:xfrm rot="16200000">
            <a:off x="2386" y="938"/>
            <a:ext cx="8" cy="35"/>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42" name="Rectangle 1052">
            <a:extLst>
              <a:ext uri="{FF2B5EF4-FFF2-40B4-BE49-F238E27FC236}">
                <a16:creationId xmlns:a16="http://schemas.microsoft.com/office/drawing/2014/main" id="{00000000-0008-0000-0900-00002A000000}"/>
              </a:ext>
            </a:extLst>
          </xdr:cNvPr>
          <xdr:cNvSpPr>
            <a:spLocks noChangeAspect="1" noChangeArrowheads="1"/>
          </xdr:cNvSpPr>
        </xdr:nvSpPr>
        <xdr:spPr bwMode="auto">
          <a:xfrm rot="16200000">
            <a:off x="2385" y="819"/>
            <a:ext cx="8" cy="35"/>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43" name="Rectangle 1053">
            <a:extLst>
              <a:ext uri="{FF2B5EF4-FFF2-40B4-BE49-F238E27FC236}">
                <a16:creationId xmlns:a16="http://schemas.microsoft.com/office/drawing/2014/main" id="{00000000-0008-0000-0900-00002B000000}"/>
              </a:ext>
            </a:extLst>
          </xdr:cNvPr>
          <xdr:cNvSpPr>
            <a:spLocks noChangeAspect="1" noChangeArrowheads="1"/>
          </xdr:cNvSpPr>
        </xdr:nvSpPr>
        <xdr:spPr bwMode="auto">
          <a:xfrm rot="16200000">
            <a:off x="2371" y="883"/>
            <a:ext cx="126" cy="27"/>
          </a:xfrm>
          <a:prstGeom prst="rect">
            <a:avLst/>
          </a:prstGeom>
          <a:gradFill rotWithShape="0">
            <a:gsLst>
              <a:gs pos="0">
                <a:schemeClr val="tx2">
                  <a:lumMod val="20000"/>
                  <a:lumOff val="80000"/>
                </a:schemeClr>
              </a:gs>
              <a:gs pos="50000">
                <a:srgbClr val="00B0F0"/>
              </a:gs>
              <a:gs pos="100000">
                <a:schemeClr val="tx2">
                  <a:lumMod val="20000"/>
                  <a:lumOff val="80000"/>
                </a:schemeClr>
              </a:gs>
            </a:gsLst>
            <a:lin ang="5400000" scaled="1"/>
          </a:gradFill>
          <a:ln w="9525">
            <a:solidFill>
              <a:srgbClr val="000000"/>
            </a:solidFill>
            <a:miter lim="800000"/>
            <a:headEnd/>
            <a:tailEnd/>
          </a:ln>
        </xdr:spPr>
      </xdr:sp>
      <xdr:sp macro="" textlink="">
        <xdr:nvSpPr>
          <xdr:cNvPr id="44" name="Rectangle 1054">
            <a:extLst>
              <a:ext uri="{FF2B5EF4-FFF2-40B4-BE49-F238E27FC236}">
                <a16:creationId xmlns:a16="http://schemas.microsoft.com/office/drawing/2014/main" id="{00000000-0008-0000-0900-00002C000000}"/>
              </a:ext>
            </a:extLst>
          </xdr:cNvPr>
          <xdr:cNvSpPr>
            <a:spLocks noChangeAspect="1" noChangeArrowheads="1"/>
          </xdr:cNvSpPr>
        </xdr:nvSpPr>
        <xdr:spPr bwMode="auto">
          <a:xfrm rot="16200000">
            <a:off x="2430" y="938"/>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45" name="Rectangle 1055">
            <a:extLst>
              <a:ext uri="{FF2B5EF4-FFF2-40B4-BE49-F238E27FC236}">
                <a16:creationId xmlns:a16="http://schemas.microsoft.com/office/drawing/2014/main" id="{00000000-0008-0000-0900-00002D000000}"/>
              </a:ext>
            </a:extLst>
          </xdr:cNvPr>
          <xdr:cNvSpPr>
            <a:spLocks noChangeAspect="1" noChangeArrowheads="1"/>
          </xdr:cNvSpPr>
        </xdr:nvSpPr>
        <xdr:spPr bwMode="auto">
          <a:xfrm rot="16200000">
            <a:off x="2429" y="819"/>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46" name="Rectangle 1056">
            <a:extLst>
              <a:ext uri="{FF2B5EF4-FFF2-40B4-BE49-F238E27FC236}">
                <a16:creationId xmlns:a16="http://schemas.microsoft.com/office/drawing/2014/main" id="{00000000-0008-0000-0900-00002E000000}"/>
              </a:ext>
            </a:extLst>
          </xdr:cNvPr>
          <xdr:cNvSpPr>
            <a:spLocks noChangeAspect="1" noChangeArrowheads="1"/>
          </xdr:cNvSpPr>
        </xdr:nvSpPr>
        <xdr:spPr bwMode="auto">
          <a:xfrm rot="16200000">
            <a:off x="2416" y="883"/>
            <a:ext cx="126" cy="27"/>
          </a:xfrm>
          <a:prstGeom prst="rect">
            <a:avLst/>
          </a:prstGeom>
          <a:gradFill rotWithShape="0">
            <a:gsLst>
              <a:gs pos="0">
                <a:schemeClr val="tx2">
                  <a:lumMod val="20000"/>
                  <a:lumOff val="80000"/>
                </a:schemeClr>
              </a:gs>
              <a:gs pos="50000">
                <a:srgbClr val="00B0F0"/>
              </a:gs>
              <a:gs pos="100000">
                <a:schemeClr val="tx2">
                  <a:lumMod val="20000"/>
                  <a:lumOff val="80000"/>
                </a:schemeClr>
              </a:gs>
            </a:gsLst>
            <a:lin ang="5400000" scaled="1"/>
          </a:gradFill>
          <a:ln w="9525">
            <a:solidFill>
              <a:srgbClr val="000000"/>
            </a:solidFill>
            <a:miter lim="800000"/>
            <a:headEnd/>
            <a:tailEnd/>
          </a:ln>
        </xdr:spPr>
      </xdr:sp>
      <xdr:sp macro="" textlink="">
        <xdr:nvSpPr>
          <xdr:cNvPr id="47" name="Rectangle 1057">
            <a:extLst>
              <a:ext uri="{FF2B5EF4-FFF2-40B4-BE49-F238E27FC236}">
                <a16:creationId xmlns:a16="http://schemas.microsoft.com/office/drawing/2014/main" id="{00000000-0008-0000-0900-00002F000000}"/>
              </a:ext>
            </a:extLst>
          </xdr:cNvPr>
          <xdr:cNvSpPr>
            <a:spLocks noChangeAspect="1" noChangeArrowheads="1"/>
          </xdr:cNvSpPr>
        </xdr:nvSpPr>
        <xdr:spPr bwMode="auto">
          <a:xfrm rot="16200000">
            <a:off x="2475" y="938"/>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48" name="Rectangle 1058">
            <a:extLst>
              <a:ext uri="{FF2B5EF4-FFF2-40B4-BE49-F238E27FC236}">
                <a16:creationId xmlns:a16="http://schemas.microsoft.com/office/drawing/2014/main" id="{00000000-0008-0000-0900-000030000000}"/>
              </a:ext>
            </a:extLst>
          </xdr:cNvPr>
          <xdr:cNvSpPr>
            <a:spLocks noChangeAspect="1" noChangeArrowheads="1"/>
          </xdr:cNvSpPr>
        </xdr:nvSpPr>
        <xdr:spPr bwMode="auto">
          <a:xfrm rot="16200000">
            <a:off x="2474" y="819"/>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49" name="Rectangle 1059">
            <a:extLst>
              <a:ext uri="{FF2B5EF4-FFF2-40B4-BE49-F238E27FC236}">
                <a16:creationId xmlns:a16="http://schemas.microsoft.com/office/drawing/2014/main" id="{00000000-0008-0000-0900-000031000000}"/>
              </a:ext>
            </a:extLst>
          </xdr:cNvPr>
          <xdr:cNvSpPr>
            <a:spLocks noChangeAspect="1" noChangeArrowheads="1"/>
          </xdr:cNvSpPr>
        </xdr:nvSpPr>
        <xdr:spPr bwMode="auto">
          <a:xfrm rot="16200000">
            <a:off x="2462" y="884"/>
            <a:ext cx="126" cy="26"/>
          </a:xfrm>
          <a:prstGeom prst="rect">
            <a:avLst/>
          </a:prstGeom>
          <a:gradFill rotWithShape="0">
            <a:gsLst>
              <a:gs pos="0">
                <a:schemeClr val="tx2">
                  <a:lumMod val="20000"/>
                  <a:lumOff val="80000"/>
                </a:schemeClr>
              </a:gs>
              <a:gs pos="50000">
                <a:srgbClr val="00B0F0"/>
              </a:gs>
              <a:gs pos="100000">
                <a:schemeClr val="tx2">
                  <a:lumMod val="20000"/>
                  <a:lumOff val="80000"/>
                </a:schemeClr>
              </a:gs>
            </a:gsLst>
            <a:lin ang="5400000" scaled="1"/>
          </a:gradFill>
          <a:ln w="9525">
            <a:solidFill>
              <a:srgbClr val="000000"/>
            </a:solidFill>
            <a:miter lim="800000"/>
            <a:headEnd/>
            <a:tailEnd/>
          </a:ln>
        </xdr:spPr>
      </xdr:sp>
      <xdr:sp macro="" textlink="">
        <xdr:nvSpPr>
          <xdr:cNvPr id="50" name="Rectangle 1060">
            <a:extLst>
              <a:ext uri="{FF2B5EF4-FFF2-40B4-BE49-F238E27FC236}">
                <a16:creationId xmlns:a16="http://schemas.microsoft.com/office/drawing/2014/main" id="{00000000-0008-0000-0900-000032000000}"/>
              </a:ext>
            </a:extLst>
          </xdr:cNvPr>
          <xdr:cNvSpPr>
            <a:spLocks noChangeAspect="1" noChangeArrowheads="1"/>
          </xdr:cNvSpPr>
        </xdr:nvSpPr>
        <xdr:spPr bwMode="auto">
          <a:xfrm rot="16200000">
            <a:off x="2522" y="938"/>
            <a:ext cx="8" cy="35"/>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51" name="Rectangle 1061">
            <a:extLst>
              <a:ext uri="{FF2B5EF4-FFF2-40B4-BE49-F238E27FC236}">
                <a16:creationId xmlns:a16="http://schemas.microsoft.com/office/drawing/2014/main" id="{00000000-0008-0000-0900-000033000000}"/>
              </a:ext>
            </a:extLst>
          </xdr:cNvPr>
          <xdr:cNvSpPr>
            <a:spLocks noChangeAspect="1" noChangeArrowheads="1"/>
          </xdr:cNvSpPr>
        </xdr:nvSpPr>
        <xdr:spPr bwMode="auto">
          <a:xfrm rot="16200000">
            <a:off x="2521" y="819"/>
            <a:ext cx="8" cy="35"/>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52" name="Rectangle 1062">
            <a:extLst>
              <a:ext uri="{FF2B5EF4-FFF2-40B4-BE49-F238E27FC236}">
                <a16:creationId xmlns:a16="http://schemas.microsoft.com/office/drawing/2014/main" id="{00000000-0008-0000-0900-000034000000}"/>
              </a:ext>
            </a:extLst>
          </xdr:cNvPr>
          <xdr:cNvSpPr>
            <a:spLocks noChangeAspect="1" noChangeArrowheads="1"/>
          </xdr:cNvSpPr>
        </xdr:nvSpPr>
        <xdr:spPr bwMode="auto">
          <a:xfrm rot="16200000">
            <a:off x="2507" y="883"/>
            <a:ext cx="126" cy="27"/>
          </a:xfrm>
          <a:prstGeom prst="rect">
            <a:avLst/>
          </a:prstGeom>
          <a:gradFill rotWithShape="0">
            <a:gsLst>
              <a:gs pos="0">
                <a:schemeClr val="tx2">
                  <a:lumMod val="20000"/>
                  <a:lumOff val="80000"/>
                </a:schemeClr>
              </a:gs>
              <a:gs pos="50000">
                <a:srgbClr val="00B0F0"/>
              </a:gs>
              <a:gs pos="100000">
                <a:schemeClr val="tx2">
                  <a:lumMod val="20000"/>
                  <a:lumOff val="80000"/>
                </a:schemeClr>
              </a:gs>
            </a:gsLst>
            <a:lin ang="5400000" scaled="1"/>
          </a:gradFill>
          <a:ln w="9525">
            <a:solidFill>
              <a:srgbClr val="000000"/>
            </a:solidFill>
            <a:miter lim="800000"/>
            <a:headEnd/>
            <a:tailEnd/>
          </a:ln>
        </xdr:spPr>
      </xdr:sp>
      <xdr:sp macro="" textlink="">
        <xdr:nvSpPr>
          <xdr:cNvPr id="53" name="Rectangle 1063">
            <a:extLst>
              <a:ext uri="{FF2B5EF4-FFF2-40B4-BE49-F238E27FC236}">
                <a16:creationId xmlns:a16="http://schemas.microsoft.com/office/drawing/2014/main" id="{00000000-0008-0000-0900-000035000000}"/>
              </a:ext>
            </a:extLst>
          </xdr:cNvPr>
          <xdr:cNvSpPr>
            <a:spLocks noChangeAspect="1" noChangeArrowheads="1"/>
          </xdr:cNvSpPr>
        </xdr:nvSpPr>
        <xdr:spPr bwMode="auto">
          <a:xfrm rot="16200000">
            <a:off x="2566" y="938"/>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54" name="Rectangle 1064">
            <a:extLst>
              <a:ext uri="{FF2B5EF4-FFF2-40B4-BE49-F238E27FC236}">
                <a16:creationId xmlns:a16="http://schemas.microsoft.com/office/drawing/2014/main" id="{00000000-0008-0000-0900-000036000000}"/>
              </a:ext>
            </a:extLst>
          </xdr:cNvPr>
          <xdr:cNvSpPr>
            <a:spLocks noChangeAspect="1" noChangeArrowheads="1"/>
          </xdr:cNvSpPr>
        </xdr:nvSpPr>
        <xdr:spPr bwMode="auto">
          <a:xfrm rot="16200000">
            <a:off x="2565" y="819"/>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55" name="Text Box 1096">
            <a:extLst>
              <a:ext uri="{FF2B5EF4-FFF2-40B4-BE49-F238E27FC236}">
                <a16:creationId xmlns:a16="http://schemas.microsoft.com/office/drawing/2014/main" id="{00000000-0008-0000-0900-000037000000}"/>
              </a:ext>
            </a:extLst>
          </xdr:cNvPr>
          <xdr:cNvSpPr txBox="1">
            <a:spLocks noChangeArrowheads="1"/>
          </xdr:cNvSpPr>
        </xdr:nvSpPr>
        <xdr:spPr bwMode="auto">
          <a:xfrm>
            <a:off x="2590" y="849"/>
            <a:ext cx="37" cy="125"/>
          </a:xfrm>
          <a:prstGeom prst="rect">
            <a:avLst/>
          </a:prstGeom>
          <a:noFill/>
          <a:ln w="9525">
            <a:noFill/>
            <a:miter lim="800000"/>
            <a:headEnd/>
            <a:tailEnd/>
          </a:ln>
        </xdr:spPr>
        <xdr:txBody>
          <a:bodyPr wrap="square" lIns="18288" tIns="18288" rIns="18288" bIns="0" anchor="t" upright="1">
            <a:noAutofit/>
          </a:bodyPr>
          <a:lstStyle/>
          <a:p>
            <a:pPr algn="ctr" rtl="0">
              <a:defRPr sz="1000"/>
            </a:pPr>
            <a:r>
              <a:rPr lang="en-US" sz="1800" b="1" i="0" strike="noStrike">
                <a:solidFill>
                  <a:srgbClr val="000000"/>
                </a:solidFill>
                <a:latin typeface="Arial Narrow" pitchFamily="34" charset="0"/>
              </a:rPr>
              <a:t>RO 1</a:t>
            </a:r>
          </a:p>
        </xdr:txBody>
      </xdr:sp>
      <xdr:sp macro="" textlink="">
        <xdr:nvSpPr>
          <xdr:cNvPr id="56" name="Rectangle 1097">
            <a:extLst>
              <a:ext uri="{FF2B5EF4-FFF2-40B4-BE49-F238E27FC236}">
                <a16:creationId xmlns:a16="http://schemas.microsoft.com/office/drawing/2014/main" id="{00000000-0008-0000-0900-000038000000}"/>
              </a:ext>
            </a:extLst>
          </xdr:cNvPr>
          <xdr:cNvSpPr>
            <a:spLocks noChangeArrowheads="1"/>
          </xdr:cNvSpPr>
        </xdr:nvSpPr>
        <xdr:spPr bwMode="auto">
          <a:xfrm>
            <a:off x="2321" y="821"/>
            <a:ext cx="268" cy="8"/>
          </a:xfrm>
          <a:prstGeom prst="rect">
            <a:avLst/>
          </a:prstGeom>
          <a:solidFill>
            <a:schemeClr val="bg1">
              <a:lumMod val="50000"/>
            </a:schemeClr>
          </a:solidFill>
          <a:ln w="9525">
            <a:solidFill>
              <a:srgbClr val="000000"/>
            </a:solidFill>
            <a:miter lim="800000"/>
            <a:headEnd/>
            <a:tailEnd/>
          </a:ln>
        </xdr:spPr>
      </xdr:sp>
      <xdr:sp macro="" textlink="">
        <xdr:nvSpPr>
          <xdr:cNvPr id="57" name="Line 1098">
            <a:extLst>
              <a:ext uri="{FF2B5EF4-FFF2-40B4-BE49-F238E27FC236}">
                <a16:creationId xmlns:a16="http://schemas.microsoft.com/office/drawing/2014/main" id="{00000000-0008-0000-0900-000039000000}"/>
              </a:ext>
            </a:extLst>
          </xdr:cNvPr>
          <xdr:cNvSpPr>
            <a:spLocks noChangeShapeType="1"/>
          </xdr:cNvSpPr>
        </xdr:nvSpPr>
        <xdr:spPr bwMode="auto">
          <a:xfrm flipV="1">
            <a:off x="2342" y="824"/>
            <a:ext cx="0" cy="142"/>
          </a:xfrm>
          <a:prstGeom prst="line">
            <a:avLst/>
          </a:prstGeom>
          <a:noFill/>
          <a:ln w="38100">
            <a:solidFill>
              <a:srgbClr val="0000FF"/>
            </a:solidFill>
            <a:round/>
            <a:headEnd/>
            <a:tailEnd/>
          </a:ln>
        </xdr:spPr>
      </xdr:sp>
      <xdr:sp macro="" textlink="">
        <xdr:nvSpPr>
          <xdr:cNvPr id="58" name="Line 1099">
            <a:extLst>
              <a:ext uri="{FF2B5EF4-FFF2-40B4-BE49-F238E27FC236}">
                <a16:creationId xmlns:a16="http://schemas.microsoft.com/office/drawing/2014/main" id="{00000000-0008-0000-0900-00003A000000}"/>
              </a:ext>
            </a:extLst>
          </xdr:cNvPr>
          <xdr:cNvSpPr>
            <a:spLocks noChangeShapeType="1"/>
          </xdr:cNvSpPr>
        </xdr:nvSpPr>
        <xdr:spPr bwMode="auto">
          <a:xfrm flipV="1">
            <a:off x="2479" y="824"/>
            <a:ext cx="0" cy="142"/>
          </a:xfrm>
          <a:prstGeom prst="line">
            <a:avLst/>
          </a:prstGeom>
          <a:noFill/>
          <a:ln w="38100">
            <a:solidFill>
              <a:srgbClr val="0000FF"/>
            </a:solidFill>
            <a:round/>
            <a:headEnd/>
            <a:tailEnd/>
          </a:ln>
        </xdr:spPr>
      </xdr:sp>
      <xdr:sp macro="" textlink="">
        <xdr:nvSpPr>
          <xdr:cNvPr id="59" name="Line 1100">
            <a:extLst>
              <a:ext uri="{FF2B5EF4-FFF2-40B4-BE49-F238E27FC236}">
                <a16:creationId xmlns:a16="http://schemas.microsoft.com/office/drawing/2014/main" id="{00000000-0008-0000-0900-00003B000000}"/>
              </a:ext>
            </a:extLst>
          </xdr:cNvPr>
          <xdr:cNvSpPr>
            <a:spLocks noChangeShapeType="1"/>
          </xdr:cNvSpPr>
        </xdr:nvSpPr>
        <xdr:spPr bwMode="auto">
          <a:xfrm flipV="1">
            <a:off x="2434" y="824"/>
            <a:ext cx="0" cy="142"/>
          </a:xfrm>
          <a:prstGeom prst="line">
            <a:avLst/>
          </a:prstGeom>
          <a:noFill/>
          <a:ln w="38100">
            <a:solidFill>
              <a:srgbClr val="0000FF"/>
            </a:solidFill>
            <a:round/>
            <a:headEnd/>
            <a:tailEnd/>
          </a:ln>
        </xdr:spPr>
      </xdr:sp>
      <xdr:sp macro="" textlink="">
        <xdr:nvSpPr>
          <xdr:cNvPr id="60" name="Line 1101">
            <a:extLst>
              <a:ext uri="{FF2B5EF4-FFF2-40B4-BE49-F238E27FC236}">
                <a16:creationId xmlns:a16="http://schemas.microsoft.com/office/drawing/2014/main" id="{00000000-0008-0000-0900-00003C000000}"/>
              </a:ext>
            </a:extLst>
          </xdr:cNvPr>
          <xdr:cNvSpPr>
            <a:spLocks noChangeShapeType="1"/>
          </xdr:cNvSpPr>
        </xdr:nvSpPr>
        <xdr:spPr bwMode="auto">
          <a:xfrm flipV="1">
            <a:off x="2388" y="824"/>
            <a:ext cx="0" cy="142"/>
          </a:xfrm>
          <a:prstGeom prst="line">
            <a:avLst/>
          </a:prstGeom>
          <a:noFill/>
          <a:ln w="38100">
            <a:solidFill>
              <a:srgbClr val="0000FF"/>
            </a:solidFill>
            <a:round/>
            <a:headEnd/>
            <a:tailEnd/>
          </a:ln>
        </xdr:spPr>
      </xdr:sp>
      <xdr:sp macro="" textlink="">
        <xdr:nvSpPr>
          <xdr:cNvPr id="61" name="Line 1102">
            <a:extLst>
              <a:ext uri="{FF2B5EF4-FFF2-40B4-BE49-F238E27FC236}">
                <a16:creationId xmlns:a16="http://schemas.microsoft.com/office/drawing/2014/main" id="{00000000-0008-0000-0900-00003D000000}"/>
              </a:ext>
            </a:extLst>
          </xdr:cNvPr>
          <xdr:cNvSpPr>
            <a:spLocks noChangeShapeType="1"/>
          </xdr:cNvSpPr>
        </xdr:nvSpPr>
        <xdr:spPr bwMode="auto">
          <a:xfrm flipV="1">
            <a:off x="2570" y="824"/>
            <a:ext cx="0" cy="142"/>
          </a:xfrm>
          <a:prstGeom prst="line">
            <a:avLst/>
          </a:prstGeom>
          <a:noFill/>
          <a:ln w="38100">
            <a:solidFill>
              <a:srgbClr val="0000FF"/>
            </a:solidFill>
            <a:round/>
            <a:headEnd/>
            <a:tailEnd/>
          </a:ln>
        </xdr:spPr>
      </xdr:sp>
      <xdr:sp macro="" textlink="">
        <xdr:nvSpPr>
          <xdr:cNvPr id="62" name="Line 1103">
            <a:extLst>
              <a:ext uri="{FF2B5EF4-FFF2-40B4-BE49-F238E27FC236}">
                <a16:creationId xmlns:a16="http://schemas.microsoft.com/office/drawing/2014/main" id="{00000000-0008-0000-0900-00003E000000}"/>
              </a:ext>
            </a:extLst>
          </xdr:cNvPr>
          <xdr:cNvSpPr>
            <a:spLocks noChangeShapeType="1"/>
          </xdr:cNvSpPr>
        </xdr:nvSpPr>
        <xdr:spPr bwMode="auto">
          <a:xfrm flipV="1">
            <a:off x="2525" y="824"/>
            <a:ext cx="0" cy="142"/>
          </a:xfrm>
          <a:prstGeom prst="line">
            <a:avLst/>
          </a:prstGeom>
          <a:noFill/>
          <a:ln w="38100">
            <a:solidFill>
              <a:srgbClr val="0000FF"/>
            </a:solidFill>
            <a:round/>
            <a:headEnd/>
            <a:tailEnd/>
          </a:ln>
        </xdr:spPr>
      </xdr:sp>
      <xdr:sp macro="" textlink="">
        <xdr:nvSpPr>
          <xdr:cNvPr id="63" name="Rectangle 1065">
            <a:extLst>
              <a:ext uri="{FF2B5EF4-FFF2-40B4-BE49-F238E27FC236}">
                <a16:creationId xmlns:a16="http://schemas.microsoft.com/office/drawing/2014/main" id="{00000000-0008-0000-0900-00003F000000}"/>
              </a:ext>
            </a:extLst>
          </xdr:cNvPr>
          <xdr:cNvSpPr>
            <a:spLocks noChangeArrowheads="1"/>
          </xdr:cNvSpPr>
        </xdr:nvSpPr>
        <xdr:spPr bwMode="auto">
          <a:xfrm>
            <a:off x="2322" y="963"/>
            <a:ext cx="265" cy="8"/>
          </a:xfrm>
          <a:prstGeom prst="rect">
            <a:avLst/>
          </a:prstGeom>
          <a:solidFill>
            <a:schemeClr val="bg1">
              <a:lumMod val="50000"/>
            </a:schemeClr>
          </a:solidFill>
          <a:ln w="9525">
            <a:solidFill>
              <a:srgbClr val="000000"/>
            </a:solidFill>
            <a:miter lim="800000"/>
            <a:headEnd/>
            <a:tailEnd/>
          </a:ln>
        </xdr:spPr>
      </xdr:sp>
    </xdr:grpSp>
    <xdr:clientData/>
  </xdr:twoCellAnchor>
  <xdr:twoCellAnchor>
    <xdr:from>
      <xdr:col>38</xdr:col>
      <xdr:colOff>86184</xdr:colOff>
      <xdr:row>31</xdr:row>
      <xdr:rowOff>139700</xdr:rowOff>
    </xdr:from>
    <xdr:to>
      <xdr:col>41</xdr:col>
      <xdr:colOff>152400</xdr:colOff>
      <xdr:row>34</xdr:row>
      <xdr:rowOff>203200</xdr:rowOff>
    </xdr:to>
    <xdr:sp macro="" textlink="">
      <xdr:nvSpPr>
        <xdr:cNvPr id="64" name="AutoShape 1525">
          <a:extLst>
            <a:ext uri="{FF2B5EF4-FFF2-40B4-BE49-F238E27FC236}">
              <a16:creationId xmlns:a16="http://schemas.microsoft.com/office/drawing/2014/main" id="{00000000-0008-0000-0900-000040000000}"/>
            </a:ext>
          </a:extLst>
        </xdr:cNvPr>
        <xdr:cNvSpPr>
          <a:spLocks noChangeArrowheads="1"/>
        </xdr:cNvSpPr>
      </xdr:nvSpPr>
      <xdr:spPr bwMode="auto">
        <a:xfrm>
          <a:off x="24592104" y="8674100"/>
          <a:ext cx="2512236" cy="749300"/>
        </a:xfrm>
        <a:prstGeom prst="homePlate">
          <a:avLst>
            <a:gd name="adj" fmla="val 72917"/>
          </a:avLst>
        </a:prstGeom>
        <a:solidFill>
          <a:srgbClr val="FF6600"/>
        </a:solidFill>
        <a:ln w="9525">
          <a:solidFill>
            <a:srgbClr val="000000"/>
          </a:solidFill>
          <a:miter lim="800000"/>
          <a:headEnd/>
          <a:tailEnd/>
        </a:ln>
      </xdr:spPr>
      <xdr:txBody>
        <a:bodyPr vertOverflow="clip" wrap="square" lIns="27432" tIns="18288" rIns="27432" bIns="18288" anchor="ctr" upright="1"/>
        <a:lstStyle/>
        <a:p>
          <a:pPr algn="ctr" rtl="0"/>
          <a:r>
            <a:rPr lang="en-US" sz="1400" b="1" i="0">
              <a:effectLst/>
              <a:latin typeface="+mn-lt"/>
              <a:ea typeface="+mn-ea"/>
              <a:cs typeface="+mn-cs"/>
            </a:rPr>
            <a:t>Waste stream 2 to Neutralisation</a:t>
          </a:r>
          <a:r>
            <a:rPr lang="en-US" sz="1400" b="1" i="0" baseline="0">
              <a:effectLst/>
              <a:latin typeface="+mn-lt"/>
              <a:ea typeface="+mn-ea"/>
              <a:cs typeface="+mn-cs"/>
            </a:rPr>
            <a:t> tank</a:t>
          </a:r>
          <a:endParaRPr lang="nl-NL" sz="1400">
            <a:effectLst/>
          </a:endParaRPr>
        </a:p>
      </xdr:txBody>
    </xdr:sp>
    <xdr:clientData/>
  </xdr:twoCellAnchor>
  <xdr:twoCellAnchor>
    <xdr:from>
      <xdr:col>30</xdr:col>
      <xdr:colOff>323968</xdr:colOff>
      <xdr:row>18</xdr:row>
      <xdr:rowOff>78996</xdr:rowOff>
    </xdr:from>
    <xdr:to>
      <xdr:col>38</xdr:col>
      <xdr:colOff>82668</xdr:colOff>
      <xdr:row>34</xdr:row>
      <xdr:rowOff>33276</xdr:rowOff>
    </xdr:to>
    <xdr:cxnSp macro="">
      <xdr:nvCxnSpPr>
        <xdr:cNvPr id="65" name="Shape 166">
          <a:extLst>
            <a:ext uri="{FF2B5EF4-FFF2-40B4-BE49-F238E27FC236}">
              <a16:creationId xmlns:a16="http://schemas.microsoft.com/office/drawing/2014/main" id="{00000000-0008-0000-0900-000041000000}"/>
            </a:ext>
          </a:extLst>
        </xdr:cNvPr>
        <xdr:cNvCxnSpPr/>
      </xdr:nvCxnSpPr>
      <xdr:spPr>
        <a:xfrm>
          <a:off x="20199468" y="5120896"/>
          <a:ext cx="4648200" cy="4119880"/>
        </a:xfrm>
        <a:prstGeom prst="bentConnector3">
          <a:avLst>
            <a:gd name="adj1" fmla="val 502"/>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355600</xdr:colOff>
      <xdr:row>14</xdr:row>
      <xdr:rowOff>12701</xdr:rowOff>
    </xdr:from>
    <xdr:to>
      <xdr:col>39</xdr:col>
      <xdr:colOff>12700</xdr:colOff>
      <xdr:row>14</xdr:row>
      <xdr:rowOff>25400</xdr:rowOff>
    </xdr:to>
    <xdr:cxnSp macro="">
      <xdr:nvCxnSpPr>
        <xdr:cNvPr id="66" name="Shape 166">
          <a:extLst>
            <a:ext uri="{FF2B5EF4-FFF2-40B4-BE49-F238E27FC236}">
              <a16:creationId xmlns:a16="http://schemas.microsoft.com/office/drawing/2014/main" id="{00000000-0008-0000-0900-000042000000}"/>
            </a:ext>
          </a:extLst>
        </xdr:cNvPr>
        <xdr:cNvCxnSpPr/>
      </xdr:nvCxnSpPr>
      <xdr:spPr>
        <a:xfrm>
          <a:off x="20650200" y="4089401"/>
          <a:ext cx="4572000" cy="12699"/>
        </a:xfrm>
        <a:prstGeom prst="bentConnector3">
          <a:avLst>
            <a:gd name="adj1" fmla="val 0"/>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241299</xdr:colOff>
      <xdr:row>11</xdr:row>
      <xdr:rowOff>15871</xdr:rowOff>
    </xdr:from>
    <xdr:to>
      <xdr:col>41</xdr:col>
      <xdr:colOff>253999</xdr:colOff>
      <xdr:row>18</xdr:row>
      <xdr:rowOff>76199</xdr:rowOff>
    </xdr:to>
    <xdr:grpSp>
      <xdr:nvGrpSpPr>
        <xdr:cNvPr id="69" name="Group 68">
          <a:extLst>
            <a:ext uri="{FF2B5EF4-FFF2-40B4-BE49-F238E27FC236}">
              <a16:creationId xmlns:a16="http://schemas.microsoft.com/office/drawing/2014/main" id="{00000000-0008-0000-0900-000045000000}"/>
            </a:ext>
          </a:extLst>
        </xdr:cNvPr>
        <xdr:cNvGrpSpPr/>
      </xdr:nvGrpSpPr>
      <xdr:grpSpPr>
        <a:xfrm>
          <a:off x="24638906" y="3485692"/>
          <a:ext cx="2407557" cy="1815650"/>
          <a:chOff x="41950052" y="11901425"/>
          <a:chExt cx="3447877" cy="2384163"/>
        </a:xfrm>
      </xdr:grpSpPr>
      <xdr:sp macro="" textlink="">
        <xdr:nvSpPr>
          <xdr:cNvPr id="70" name="Can 69">
            <a:extLst>
              <a:ext uri="{FF2B5EF4-FFF2-40B4-BE49-F238E27FC236}">
                <a16:creationId xmlns:a16="http://schemas.microsoft.com/office/drawing/2014/main" id="{00000000-0008-0000-0900-000046000000}"/>
              </a:ext>
            </a:extLst>
          </xdr:cNvPr>
          <xdr:cNvSpPr/>
        </xdr:nvSpPr>
        <xdr:spPr>
          <a:xfrm>
            <a:off x="42664796" y="11901425"/>
            <a:ext cx="1798672" cy="1848923"/>
          </a:xfrm>
          <a:prstGeom prst="can">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AU" sz="1800"/>
          </a:p>
        </xdr:txBody>
      </xdr:sp>
      <xdr:sp macro="" textlink="">
        <xdr:nvSpPr>
          <xdr:cNvPr id="71" name="TextBox 124">
            <a:extLst>
              <a:ext uri="{FF2B5EF4-FFF2-40B4-BE49-F238E27FC236}">
                <a16:creationId xmlns:a16="http://schemas.microsoft.com/office/drawing/2014/main" id="{00000000-0008-0000-0900-000047000000}"/>
              </a:ext>
            </a:extLst>
          </xdr:cNvPr>
          <xdr:cNvSpPr txBox="1"/>
        </xdr:nvSpPr>
        <xdr:spPr>
          <a:xfrm>
            <a:off x="41950052" y="13812643"/>
            <a:ext cx="3447877" cy="472945"/>
          </a:xfrm>
          <a:prstGeom prst="rect">
            <a:avLst/>
          </a:prstGeom>
          <a:no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1800" b="1">
                <a:latin typeface="Arial Narrow" pitchFamily="34" charset="0"/>
              </a:rPr>
              <a:t>Product water Tank</a:t>
            </a:r>
            <a:endParaRPr lang="en-AU" sz="1800" b="1">
              <a:latin typeface="Arial Narrow" pitchFamily="34" charset="0"/>
            </a:endParaRPr>
          </a:p>
        </xdr:txBody>
      </xdr:sp>
    </xdr:grpSp>
    <xdr:clientData/>
  </xdr:twoCellAnchor>
  <xdr:twoCellAnchor>
    <xdr:from>
      <xdr:col>4</xdr:col>
      <xdr:colOff>31750</xdr:colOff>
      <xdr:row>14</xdr:row>
      <xdr:rowOff>111125</xdr:rowOff>
    </xdr:from>
    <xdr:to>
      <xdr:col>4</xdr:col>
      <xdr:colOff>671830</xdr:colOff>
      <xdr:row>14</xdr:row>
      <xdr:rowOff>114300</xdr:rowOff>
    </xdr:to>
    <xdr:cxnSp macro="">
      <xdr:nvCxnSpPr>
        <xdr:cNvPr id="72" name="Shape 166">
          <a:extLst>
            <a:ext uri="{FF2B5EF4-FFF2-40B4-BE49-F238E27FC236}">
              <a16:creationId xmlns:a16="http://schemas.microsoft.com/office/drawing/2014/main" id="{00000000-0008-0000-0900-000048000000}"/>
            </a:ext>
          </a:extLst>
        </xdr:cNvPr>
        <xdr:cNvCxnSpPr/>
      </xdr:nvCxnSpPr>
      <xdr:spPr>
        <a:xfrm>
          <a:off x="2927350" y="4180205"/>
          <a:ext cx="640080" cy="3175"/>
        </a:xfrm>
        <a:prstGeom prst="bentConnector3">
          <a:avLst>
            <a:gd name="adj1" fmla="val 50000"/>
          </a:avLst>
        </a:prstGeom>
        <a:ln w="254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406400</xdr:colOff>
      <xdr:row>14</xdr:row>
      <xdr:rowOff>12700</xdr:rowOff>
    </xdr:from>
    <xdr:to>
      <xdr:col>28</xdr:col>
      <xdr:colOff>558800</xdr:colOff>
      <xdr:row>14</xdr:row>
      <xdr:rowOff>25400</xdr:rowOff>
    </xdr:to>
    <xdr:cxnSp macro="">
      <xdr:nvCxnSpPr>
        <xdr:cNvPr id="73" name="Shape 166">
          <a:extLst>
            <a:ext uri="{FF2B5EF4-FFF2-40B4-BE49-F238E27FC236}">
              <a16:creationId xmlns:a16="http://schemas.microsoft.com/office/drawing/2014/main" id="{00000000-0008-0000-0900-000049000000}"/>
            </a:ext>
          </a:extLst>
        </xdr:cNvPr>
        <xdr:cNvCxnSpPr/>
      </xdr:nvCxnSpPr>
      <xdr:spPr>
        <a:xfrm>
          <a:off x="17368520" y="4081780"/>
          <a:ext cx="1676400" cy="12700"/>
        </a:xfrm>
        <a:prstGeom prst="bentConnector3">
          <a:avLst>
            <a:gd name="adj1" fmla="val -859"/>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596903</xdr:colOff>
      <xdr:row>26</xdr:row>
      <xdr:rowOff>104143</xdr:rowOff>
    </xdr:from>
    <xdr:to>
      <xdr:col>35</xdr:col>
      <xdr:colOff>596903</xdr:colOff>
      <xdr:row>34</xdr:row>
      <xdr:rowOff>12703</xdr:rowOff>
    </xdr:to>
    <xdr:cxnSp macro="">
      <xdr:nvCxnSpPr>
        <xdr:cNvPr id="74" name="Shape 166">
          <a:extLst>
            <a:ext uri="{FF2B5EF4-FFF2-40B4-BE49-F238E27FC236}">
              <a16:creationId xmlns:a16="http://schemas.microsoft.com/office/drawing/2014/main" id="{00000000-0008-0000-0900-00004A000000}"/>
            </a:ext>
          </a:extLst>
        </xdr:cNvPr>
        <xdr:cNvCxnSpPr/>
      </xdr:nvCxnSpPr>
      <xdr:spPr>
        <a:xfrm rot="16200000" flipH="1">
          <a:off x="22466303" y="8364223"/>
          <a:ext cx="1737360" cy="0"/>
        </a:xfrm>
        <a:prstGeom prst="bentConnector3">
          <a:avLst>
            <a:gd name="adj1" fmla="val 237"/>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xdr:col>
      <xdr:colOff>660400</xdr:colOff>
      <xdr:row>11</xdr:row>
      <xdr:rowOff>139700</xdr:rowOff>
    </xdr:from>
    <xdr:to>
      <xdr:col>6</xdr:col>
      <xdr:colOff>127000</xdr:colOff>
      <xdr:row>17</xdr:row>
      <xdr:rowOff>139700</xdr:rowOff>
    </xdr:to>
    <xdr:pic>
      <xdr:nvPicPr>
        <xdr:cNvPr id="76" name="Picture 75">
          <a:extLst>
            <a:ext uri="{FF2B5EF4-FFF2-40B4-BE49-F238E27FC236}">
              <a16:creationId xmlns:a16="http://schemas.microsoft.com/office/drawing/2014/main" id="{00000000-0008-0000-0900-00004C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8634" t="36490" r="2078" b="27055"/>
        <a:stretch/>
      </xdr:blipFill>
      <xdr:spPr bwMode="auto">
        <a:xfrm>
          <a:off x="3556000" y="3522980"/>
          <a:ext cx="1013460" cy="1371600"/>
        </a:xfrm>
        <a:prstGeom prst="rect">
          <a:avLst/>
        </a:prstGeom>
        <a:noFill/>
        <a:ln>
          <a:noFill/>
        </a:ln>
        <a:extLst>
          <a:ext uri="{53640926-AAD7-44D8-BBD7-CCE9431645EC}">
            <a14:shadowObscured xmlns:a14="http://schemas.microsoft.com/office/drawing/2010/main"/>
          </a:ext>
        </a:extLst>
      </xdr:spPr>
    </xdr:pic>
    <xdr:clientData/>
  </xdr:twoCellAnchor>
  <xdr:twoCellAnchor>
    <xdr:from>
      <xdr:col>4</xdr:col>
      <xdr:colOff>508000</xdr:colOff>
      <xdr:row>9</xdr:row>
      <xdr:rowOff>139708</xdr:rowOff>
    </xdr:from>
    <xdr:to>
      <xdr:col>7</xdr:col>
      <xdr:colOff>177800</xdr:colOff>
      <xdr:row>11</xdr:row>
      <xdr:rowOff>101609</xdr:rowOff>
    </xdr:to>
    <xdr:sp macro="" textlink="">
      <xdr:nvSpPr>
        <xdr:cNvPr id="77" name="Text Box 1096">
          <a:extLst>
            <a:ext uri="{FF2B5EF4-FFF2-40B4-BE49-F238E27FC236}">
              <a16:creationId xmlns:a16="http://schemas.microsoft.com/office/drawing/2014/main" id="{00000000-0008-0000-0900-00004D000000}"/>
            </a:ext>
          </a:extLst>
        </xdr:cNvPr>
        <xdr:cNvSpPr txBox="1">
          <a:spLocks noChangeArrowheads="1"/>
        </xdr:cNvSpPr>
      </xdr:nvSpPr>
      <xdr:spPr bwMode="auto">
        <a:xfrm rot="5400000">
          <a:off x="4084319" y="2286009"/>
          <a:ext cx="518161" cy="1879600"/>
        </a:xfrm>
        <a:prstGeom prst="rect">
          <a:avLst/>
        </a:prstGeom>
        <a:noFill/>
        <a:ln w="9525">
          <a:noFill/>
          <a:miter lim="800000"/>
          <a:headEnd/>
          <a:tailEnd/>
        </a:ln>
      </xdr:spPr>
      <xdr:txBody>
        <a:bodyPr wrap="square" lIns="18288" tIns="18288" rIns="18288" bIns="0" anchor="t" upright="1">
          <a:noAutofit/>
        </a:bodyPr>
        <a:lstStyle/>
        <a:p>
          <a:pPr algn="ctr" rtl="0">
            <a:defRPr sz="1000"/>
          </a:pPr>
          <a:r>
            <a:rPr lang="en-US" sz="1800" b="1" i="0" strike="noStrike" baseline="0">
              <a:solidFill>
                <a:srgbClr val="000000"/>
              </a:solidFill>
              <a:latin typeface="Arial Narrow" pitchFamily="34" charset="0"/>
            </a:rPr>
            <a:t>Pre-filter</a:t>
          </a:r>
          <a:endParaRPr lang="en-US" sz="1800" b="1" i="0" strike="noStrike">
            <a:solidFill>
              <a:srgbClr val="000000"/>
            </a:solidFill>
            <a:latin typeface="Arial Narrow" pitchFamily="34" charset="0"/>
          </a:endParaRPr>
        </a:p>
      </xdr:txBody>
    </xdr:sp>
    <xdr:clientData/>
  </xdr:twoCellAnchor>
  <xdr:twoCellAnchor editAs="oneCell">
    <xdr:from>
      <xdr:col>8</xdr:col>
      <xdr:colOff>63500</xdr:colOff>
      <xdr:row>11</xdr:row>
      <xdr:rowOff>38100</xdr:rowOff>
    </xdr:from>
    <xdr:to>
      <xdr:col>11</xdr:col>
      <xdr:colOff>455460</xdr:colOff>
      <xdr:row>17</xdr:row>
      <xdr:rowOff>12700</xdr:rowOff>
    </xdr:to>
    <xdr:pic>
      <xdr:nvPicPr>
        <xdr:cNvPr id="78" name="Picture 77" descr="Image result for actiflo&quot;">
          <a:extLst>
            <a:ext uri="{FF2B5EF4-FFF2-40B4-BE49-F238E27FC236}">
              <a16:creationId xmlns:a16="http://schemas.microsoft.com/office/drawing/2014/main" id="{00000000-0008-0000-0900-00004E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5882"/>
        <a:stretch/>
      </xdr:blipFill>
      <xdr:spPr bwMode="auto">
        <a:xfrm>
          <a:off x="5877560" y="3421380"/>
          <a:ext cx="2322360" cy="1346200"/>
        </a:xfrm>
        <a:prstGeom prst="rect">
          <a:avLst/>
        </a:prstGeom>
        <a:noFill/>
        <a:effectLst>
          <a:glow rad="50800">
            <a:schemeClr val="tx1"/>
          </a:glow>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469900</xdr:colOff>
      <xdr:row>9</xdr:row>
      <xdr:rowOff>139700</xdr:rowOff>
    </xdr:from>
    <xdr:to>
      <xdr:col>16</xdr:col>
      <xdr:colOff>63500</xdr:colOff>
      <xdr:row>18</xdr:row>
      <xdr:rowOff>63500</xdr:rowOff>
    </xdr:to>
    <xdr:pic>
      <xdr:nvPicPr>
        <xdr:cNvPr id="79" name="Picture 78" descr="Two-stage Moving Bed Biofilm Reactor">
          <a:extLst>
            <a:ext uri="{FF2B5EF4-FFF2-40B4-BE49-F238E27FC236}">
              <a16:creationId xmlns:a16="http://schemas.microsoft.com/office/drawing/2014/main" id="{00000000-0008-0000-0900-00004F000000}"/>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32687" t="21634" r="53641" b="41707"/>
        <a:stretch/>
      </xdr:blipFill>
      <xdr:spPr bwMode="auto">
        <a:xfrm>
          <a:off x="9392920" y="2966720"/>
          <a:ext cx="1658620" cy="213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12700</xdr:colOff>
      <xdr:row>14</xdr:row>
      <xdr:rowOff>56318</xdr:rowOff>
    </xdr:from>
    <xdr:to>
      <xdr:col>13</xdr:col>
      <xdr:colOff>436880</xdr:colOff>
      <xdr:row>14</xdr:row>
      <xdr:rowOff>63500</xdr:rowOff>
    </xdr:to>
    <xdr:cxnSp macro="">
      <xdr:nvCxnSpPr>
        <xdr:cNvPr id="80" name="Shape 166">
          <a:extLst>
            <a:ext uri="{FF2B5EF4-FFF2-40B4-BE49-F238E27FC236}">
              <a16:creationId xmlns:a16="http://schemas.microsoft.com/office/drawing/2014/main" id="{00000000-0008-0000-0900-000050000000}"/>
            </a:ext>
          </a:extLst>
        </xdr:cNvPr>
        <xdr:cNvCxnSpPr/>
      </xdr:nvCxnSpPr>
      <xdr:spPr>
        <a:xfrm flipV="1">
          <a:off x="8265160" y="4125398"/>
          <a:ext cx="1094740" cy="7182"/>
        </a:xfrm>
        <a:prstGeom prst="bentConnector3">
          <a:avLst>
            <a:gd name="adj1" fmla="val -3956"/>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266700</xdr:colOff>
      <xdr:row>14</xdr:row>
      <xdr:rowOff>0</xdr:rowOff>
    </xdr:from>
    <xdr:to>
      <xdr:col>17</xdr:col>
      <xdr:colOff>571500</xdr:colOff>
      <xdr:row>14</xdr:row>
      <xdr:rowOff>7182</xdr:rowOff>
    </xdr:to>
    <xdr:cxnSp macro="">
      <xdr:nvCxnSpPr>
        <xdr:cNvPr id="81" name="Shape 166">
          <a:extLst>
            <a:ext uri="{FF2B5EF4-FFF2-40B4-BE49-F238E27FC236}">
              <a16:creationId xmlns:a16="http://schemas.microsoft.com/office/drawing/2014/main" id="{00000000-0008-0000-0900-000051000000}"/>
            </a:ext>
          </a:extLst>
        </xdr:cNvPr>
        <xdr:cNvCxnSpPr/>
      </xdr:nvCxnSpPr>
      <xdr:spPr>
        <a:xfrm flipV="1">
          <a:off x="11216640" y="4069080"/>
          <a:ext cx="1051560" cy="7182"/>
        </a:xfrm>
        <a:prstGeom prst="bentConnector3">
          <a:avLst>
            <a:gd name="adj1" fmla="val -3956"/>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18</xdr:col>
      <xdr:colOff>5080</xdr:colOff>
      <xdr:row>10</xdr:row>
      <xdr:rowOff>208280</xdr:rowOff>
    </xdr:from>
    <xdr:to>
      <xdr:col>21</xdr:col>
      <xdr:colOff>519446</xdr:colOff>
      <xdr:row>16</xdr:row>
      <xdr:rowOff>190500</xdr:rowOff>
    </xdr:to>
    <xdr:pic>
      <xdr:nvPicPr>
        <xdr:cNvPr id="82" name="Picture 81" descr="Image result for actiflo&quot;">
          <a:extLst>
            <a:ext uri="{FF2B5EF4-FFF2-40B4-BE49-F238E27FC236}">
              <a16:creationId xmlns:a16="http://schemas.microsoft.com/office/drawing/2014/main" id="{00000000-0008-0000-0900-000052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5882"/>
        <a:stretch/>
      </xdr:blipFill>
      <xdr:spPr bwMode="auto">
        <a:xfrm>
          <a:off x="12311380" y="3302000"/>
          <a:ext cx="2381266" cy="1414780"/>
        </a:xfrm>
        <a:prstGeom prst="rect">
          <a:avLst/>
        </a:prstGeom>
        <a:noFill/>
        <a:effectLst>
          <a:glow rad="50800">
            <a:schemeClr val="tx1"/>
          </a:glow>
        </a:effectLst>
        <a:extLst>
          <a:ext uri="{909E8E84-426E-40DD-AFC4-6F175D3DCCD1}">
            <a14:hiddenFill xmlns:a14="http://schemas.microsoft.com/office/drawing/2010/main">
              <a:solidFill>
                <a:srgbClr val="FFFFFF"/>
              </a:solidFill>
            </a14:hiddenFill>
          </a:ext>
        </a:extLst>
      </xdr:spPr>
    </xdr:pic>
    <xdr:clientData/>
  </xdr:twoCellAnchor>
  <xdr:twoCellAnchor>
    <xdr:from>
      <xdr:col>22</xdr:col>
      <xdr:colOff>43180</xdr:colOff>
      <xdr:row>14</xdr:row>
      <xdr:rowOff>15240</xdr:rowOff>
    </xdr:from>
    <xdr:to>
      <xdr:col>24</xdr:col>
      <xdr:colOff>58420</xdr:colOff>
      <xdr:row>14</xdr:row>
      <xdr:rowOff>22422</xdr:rowOff>
    </xdr:to>
    <xdr:cxnSp macro="">
      <xdr:nvCxnSpPr>
        <xdr:cNvPr id="83" name="Shape 166">
          <a:extLst>
            <a:ext uri="{FF2B5EF4-FFF2-40B4-BE49-F238E27FC236}">
              <a16:creationId xmlns:a16="http://schemas.microsoft.com/office/drawing/2014/main" id="{00000000-0008-0000-0900-000053000000}"/>
            </a:ext>
          </a:extLst>
        </xdr:cNvPr>
        <xdr:cNvCxnSpPr/>
      </xdr:nvCxnSpPr>
      <xdr:spPr>
        <a:xfrm flipV="1">
          <a:off x="14787880" y="4084320"/>
          <a:ext cx="1013460" cy="7182"/>
        </a:xfrm>
        <a:prstGeom prst="bentConnector3">
          <a:avLst>
            <a:gd name="adj1" fmla="val -3956"/>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673100</xdr:colOff>
      <xdr:row>18</xdr:row>
      <xdr:rowOff>38100</xdr:rowOff>
    </xdr:from>
    <xdr:to>
      <xdr:col>33</xdr:col>
      <xdr:colOff>505460</xdr:colOff>
      <xdr:row>24</xdr:row>
      <xdr:rowOff>154940</xdr:rowOff>
    </xdr:to>
    <xdr:cxnSp macro="">
      <xdr:nvCxnSpPr>
        <xdr:cNvPr id="84" name="Shape 166">
          <a:extLst>
            <a:ext uri="{FF2B5EF4-FFF2-40B4-BE49-F238E27FC236}">
              <a16:creationId xmlns:a16="http://schemas.microsoft.com/office/drawing/2014/main" id="{00000000-0008-0000-0900-000054000000}"/>
            </a:ext>
          </a:extLst>
        </xdr:cNvPr>
        <xdr:cNvCxnSpPr/>
      </xdr:nvCxnSpPr>
      <xdr:spPr>
        <a:xfrm>
          <a:off x="20548600" y="5080000"/>
          <a:ext cx="1737360" cy="1920240"/>
        </a:xfrm>
        <a:prstGeom prst="bentConnector3">
          <a:avLst>
            <a:gd name="adj1" fmla="val -859"/>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431800</xdr:colOff>
      <xdr:row>18</xdr:row>
      <xdr:rowOff>139698</xdr:rowOff>
    </xdr:from>
    <xdr:to>
      <xdr:col>14</xdr:col>
      <xdr:colOff>431801</xdr:colOff>
      <xdr:row>28</xdr:row>
      <xdr:rowOff>63504</xdr:rowOff>
    </xdr:to>
    <xdr:cxnSp macro="">
      <xdr:nvCxnSpPr>
        <xdr:cNvPr id="85" name="Shape 166">
          <a:extLst>
            <a:ext uri="{FF2B5EF4-FFF2-40B4-BE49-F238E27FC236}">
              <a16:creationId xmlns:a16="http://schemas.microsoft.com/office/drawing/2014/main" id="{00000000-0008-0000-0900-000055000000}"/>
            </a:ext>
          </a:extLst>
        </xdr:cNvPr>
        <xdr:cNvCxnSpPr/>
      </xdr:nvCxnSpPr>
      <xdr:spPr>
        <a:xfrm rot="5400000">
          <a:off x="8649968" y="6544310"/>
          <a:ext cx="2735586" cy="1"/>
        </a:xfrm>
        <a:prstGeom prst="bentConnector3">
          <a:avLst>
            <a:gd name="adj1" fmla="val 50000"/>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495300</xdr:colOff>
      <xdr:row>8</xdr:row>
      <xdr:rowOff>190510</xdr:rowOff>
    </xdr:from>
    <xdr:to>
      <xdr:col>11</xdr:col>
      <xdr:colOff>165100</xdr:colOff>
      <xdr:row>10</xdr:row>
      <xdr:rowOff>152411</xdr:rowOff>
    </xdr:to>
    <xdr:sp macro="" textlink="">
      <xdr:nvSpPr>
        <xdr:cNvPr id="86" name="Text Box 1096">
          <a:extLst>
            <a:ext uri="{FF2B5EF4-FFF2-40B4-BE49-F238E27FC236}">
              <a16:creationId xmlns:a16="http://schemas.microsoft.com/office/drawing/2014/main" id="{00000000-0008-0000-0900-000056000000}"/>
            </a:ext>
          </a:extLst>
        </xdr:cNvPr>
        <xdr:cNvSpPr txBox="1">
          <a:spLocks noChangeArrowheads="1"/>
        </xdr:cNvSpPr>
      </xdr:nvSpPr>
      <xdr:spPr bwMode="auto">
        <a:xfrm rot="5400000">
          <a:off x="6830059" y="2268231"/>
          <a:ext cx="457201" cy="1498600"/>
        </a:xfrm>
        <a:prstGeom prst="rect">
          <a:avLst/>
        </a:prstGeom>
        <a:noFill/>
        <a:ln w="9525">
          <a:noFill/>
          <a:miter lim="800000"/>
          <a:headEnd/>
          <a:tailEnd/>
        </a:ln>
      </xdr:spPr>
      <xdr:txBody>
        <a:bodyPr wrap="square" lIns="18288" tIns="18288" rIns="18288" bIns="0" anchor="t" upright="1">
          <a:noAutofit/>
        </a:bodyPr>
        <a:lstStyle/>
        <a:p>
          <a:pPr algn="ctr" rtl="0">
            <a:defRPr sz="1000"/>
          </a:pPr>
          <a:r>
            <a:rPr lang="en-US" sz="1800" b="1" i="0" strike="noStrike" baseline="0">
              <a:solidFill>
                <a:srgbClr val="000000"/>
              </a:solidFill>
              <a:latin typeface="Arial Narrow" pitchFamily="34" charset="0"/>
            </a:rPr>
            <a:t>Actiflo 1</a:t>
          </a:r>
          <a:endParaRPr lang="en-US" sz="1800" b="1" i="0" strike="noStrike">
            <a:solidFill>
              <a:srgbClr val="000000"/>
            </a:solidFill>
            <a:latin typeface="Arial Narrow" pitchFamily="34" charset="0"/>
          </a:endParaRPr>
        </a:p>
      </xdr:txBody>
    </xdr:sp>
    <xdr:clientData/>
  </xdr:twoCellAnchor>
  <xdr:twoCellAnchor>
    <xdr:from>
      <xdr:col>13</xdr:col>
      <xdr:colOff>457202</xdr:colOff>
      <xdr:row>7</xdr:row>
      <xdr:rowOff>152411</xdr:rowOff>
    </xdr:from>
    <xdr:to>
      <xdr:col>16</xdr:col>
      <xdr:colOff>127002</xdr:colOff>
      <xdr:row>9</xdr:row>
      <xdr:rowOff>152412</xdr:rowOff>
    </xdr:to>
    <xdr:sp macro="" textlink="">
      <xdr:nvSpPr>
        <xdr:cNvPr id="87" name="Text Box 1096">
          <a:extLst>
            <a:ext uri="{FF2B5EF4-FFF2-40B4-BE49-F238E27FC236}">
              <a16:creationId xmlns:a16="http://schemas.microsoft.com/office/drawing/2014/main" id="{00000000-0008-0000-0900-000057000000}"/>
            </a:ext>
          </a:extLst>
        </xdr:cNvPr>
        <xdr:cNvSpPr txBox="1">
          <a:spLocks noChangeArrowheads="1"/>
        </xdr:cNvSpPr>
      </xdr:nvSpPr>
      <xdr:spPr bwMode="auto">
        <a:xfrm rot="5400000">
          <a:off x="9999981" y="1902472"/>
          <a:ext cx="457201" cy="1696720"/>
        </a:xfrm>
        <a:prstGeom prst="rect">
          <a:avLst/>
        </a:prstGeom>
        <a:noFill/>
        <a:ln w="9525">
          <a:noFill/>
          <a:miter lim="800000"/>
          <a:headEnd/>
          <a:tailEnd/>
        </a:ln>
      </xdr:spPr>
      <xdr:txBody>
        <a:bodyPr wrap="square" lIns="18288" tIns="18288" rIns="18288" bIns="0" anchor="t" upright="1">
          <a:noAutofit/>
        </a:bodyPr>
        <a:lstStyle/>
        <a:p>
          <a:pPr algn="ctr" rtl="0">
            <a:defRPr sz="1000"/>
          </a:pPr>
          <a:r>
            <a:rPr lang="en-US" sz="1800" b="1" i="0" strike="noStrike" baseline="0">
              <a:solidFill>
                <a:srgbClr val="000000"/>
              </a:solidFill>
              <a:latin typeface="Arial Narrow" pitchFamily="34" charset="0"/>
            </a:rPr>
            <a:t>MBBR</a:t>
          </a:r>
          <a:endParaRPr lang="en-US" sz="1800" b="1" i="0" strike="noStrike">
            <a:solidFill>
              <a:srgbClr val="000000"/>
            </a:solidFill>
            <a:latin typeface="Arial Narrow" pitchFamily="34" charset="0"/>
          </a:endParaRPr>
        </a:p>
      </xdr:txBody>
    </xdr:sp>
    <xdr:clientData/>
  </xdr:twoCellAnchor>
  <xdr:twoCellAnchor>
    <xdr:from>
      <xdr:col>18</xdr:col>
      <xdr:colOff>508002</xdr:colOff>
      <xdr:row>9</xdr:row>
      <xdr:rowOff>10</xdr:rowOff>
    </xdr:from>
    <xdr:to>
      <xdr:col>21</xdr:col>
      <xdr:colOff>177802</xdr:colOff>
      <xdr:row>10</xdr:row>
      <xdr:rowOff>190511</xdr:rowOff>
    </xdr:to>
    <xdr:sp macro="" textlink="">
      <xdr:nvSpPr>
        <xdr:cNvPr id="88" name="Text Box 1096">
          <a:extLst>
            <a:ext uri="{FF2B5EF4-FFF2-40B4-BE49-F238E27FC236}">
              <a16:creationId xmlns:a16="http://schemas.microsoft.com/office/drawing/2014/main" id="{00000000-0008-0000-0900-000058000000}"/>
            </a:ext>
          </a:extLst>
        </xdr:cNvPr>
        <xdr:cNvSpPr txBox="1">
          <a:spLocks noChangeArrowheads="1"/>
        </xdr:cNvSpPr>
      </xdr:nvSpPr>
      <xdr:spPr bwMode="auto">
        <a:xfrm rot="5400000">
          <a:off x="13335001" y="2306331"/>
          <a:ext cx="457201" cy="1498600"/>
        </a:xfrm>
        <a:prstGeom prst="rect">
          <a:avLst/>
        </a:prstGeom>
        <a:noFill/>
        <a:ln w="9525">
          <a:noFill/>
          <a:miter lim="800000"/>
          <a:headEnd/>
          <a:tailEnd/>
        </a:ln>
      </xdr:spPr>
      <xdr:txBody>
        <a:bodyPr wrap="square" lIns="18288" tIns="18288" rIns="18288" bIns="0" anchor="t" upright="1">
          <a:noAutofit/>
        </a:bodyPr>
        <a:lstStyle/>
        <a:p>
          <a:pPr algn="ctr" rtl="0">
            <a:defRPr sz="1000"/>
          </a:pPr>
          <a:r>
            <a:rPr lang="en-US" sz="1800" b="1" i="0" strike="noStrike" baseline="0">
              <a:solidFill>
                <a:srgbClr val="000000"/>
              </a:solidFill>
              <a:latin typeface="Arial Narrow" pitchFamily="34" charset="0"/>
            </a:rPr>
            <a:t>Actiflo 2</a:t>
          </a:r>
          <a:endParaRPr lang="en-US" sz="1800" b="1" i="0" strike="noStrike">
            <a:solidFill>
              <a:srgbClr val="000000"/>
            </a:solidFill>
            <a:latin typeface="Arial Narrow" pitchFamily="34" charset="0"/>
          </a:endParaRPr>
        </a:p>
      </xdr:txBody>
    </xdr:sp>
    <xdr:clientData/>
  </xdr:twoCellAnchor>
  <xdr:twoCellAnchor>
    <xdr:from>
      <xdr:col>5</xdr:col>
      <xdr:colOff>708026</xdr:colOff>
      <xdr:row>17</xdr:row>
      <xdr:rowOff>113256</xdr:rowOff>
    </xdr:from>
    <xdr:to>
      <xdr:col>14</xdr:col>
      <xdr:colOff>118746</xdr:colOff>
      <xdr:row>30</xdr:row>
      <xdr:rowOff>95476</xdr:rowOff>
    </xdr:to>
    <xdr:cxnSp macro="">
      <xdr:nvCxnSpPr>
        <xdr:cNvPr id="89" name="Shape 166">
          <a:extLst>
            <a:ext uri="{FF2B5EF4-FFF2-40B4-BE49-F238E27FC236}">
              <a16:creationId xmlns:a16="http://schemas.microsoft.com/office/drawing/2014/main" id="{00000000-0008-0000-0900-000059000000}"/>
            </a:ext>
          </a:extLst>
        </xdr:cNvPr>
        <xdr:cNvCxnSpPr/>
      </xdr:nvCxnSpPr>
      <xdr:spPr>
        <a:xfrm rot="16200000" flipH="1">
          <a:off x="5299076" y="3980406"/>
          <a:ext cx="3512820" cy="5303520"/>
        </a:xfrm>
        <a:prstGeom prst="bentConnector2">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50800</xdr:colOff>
      <xdr:row>17</xdr:row>
      <xdr:rowOff>50799</xdr:rowOff>
    </xdr:from>
    <xdr:to>
      <xdr:col>18</xdr:col>
      <xdr:colOff>50801</xdr:colOff>
      <xdr:row>28</xdr:row>
      <xdr:rowOff>33019</xdr:rowOff>
    </xdr:to>
    <xdr:cxnSp macro="">
      <xdr:nvCxnSpPr>
        <xdr:cNvPr id="90" name="Shape 166">
          <a:extLst>
            <a:ext uri="{FF2B5EF4-FFF2-40B4-BE49-F238E27FC236}">
              <a16:creationId xmlns:a16="http://schemas.microsoft.com/office/drawing/2014/main" id="{00000000-0008-0000-0900-00005A000000}"/>
            </a:ext>
          </a:extLst>
        </xdr:cNvPr>
        <xdr:cNvCxnSpPr/>
      </xdr:nvCxnSpPr>
      <xdr:spPr>
        <a:xfrm rot="5400000">
          <a:off x="10819131" y="6343648"/>
          <a:ext cx="3075940" cy="1"/>
        </a:xfrm>
        <a:prstGeom prst="bentConnector3">
          <a:avLst>
            <a:gd name="adj1" fmla="val 50000"/>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495320</xdr:colOff>
      <xdr:row>18</xdr:row>
      <xdr:rowOff>88902</xdr:rowOff>
    </xdr:from>
    <xdr:to>
      <xdr:col>36</xdr:col>
      <xdr:colOff>265916</xdr:colOff>
      <xdr:row>27</xdr:row>
      <xdr:rowOff>177803</xdr:rowOff>
    </xdr:to>
    <xdr:grpSp>
      <xdr:nvGrpSpPr>
        <xdr:cNvPr id="91" name="Group 1045">
          <a:extLst>
            <a:ext uri="{FF2B5EF4-FFF2-40B4-BE49-F238E27FC236}">
              <a16:creationId xmlns:a16="http://schemas.microsoft.com/office/drawing/2014/main" id="{00000000-0008-0000-0900-00005B000000}"/>
            </a:ext>
          </a:extLst>
        </xdr:cNvPr>
        <xdr:cNvGrpSpPr>
          <a:grpSpLocks/>
        </xdr:cNvGrpSpPr>
      </xdr:nvGrpSpPr>
      <xdr:grpSpPr bwMode="auto">
        <a:xfrm rot="5400000">
          <a:off x="21393221" y="5861001"/>
          <a:ext cx="2715079" cy="1621168"/>
          <a:chOff x="2321" y="811"/>
          <a:chExt cx="306" cy="160"/>
        </a:xfrm>
      </xdr:grpSpPr>
      <xdr:sp macro="" textlink="">
        <xdr:nvSpPr>
          <xdr:cNvPr id="92" name="Rectangle 1047">
            <a:extLst>
              <a:ext uri="{FF2B5EF4-FFF2-40B4-BE49-F238E27FC236}">
                <a16:creationId xmlns:a16="http://schemas.microsoft.com/office/drawing/2014/main" id="{00000000-0008-0000-0900-00005C000000}"/>
              </a:ext>
            </a:extLst>
          </xdr:cNvPr>
          <xdr:cNvSpPr>
            <a:spLocks noChangeAspect="1" noChangeArrowheads="1"/>
          </xdr:cNvSpPr>
        </xdr:nvSpPr>
        <xdr:spPr bwMode="auto">
          <a:xfrm rot="16200000">
            <a:off x="2280" y="883"/>
            <a:ext cx="126" cy="27"/>
          </a:xfrm>
          <a:prstGeom prst="rect">
            <a:avLst/>
          </a:prstGeom>
          <a:gradFill rotWithShape="0">
            <a:gsLst>
              <a:gs pos="0">
                <a:schemeClr val="tx2">
                  <a:lumMod val="20000"/>
                  <a:lumOff val="80000"/>
                </a:schemeClr>
              </a:gs>
              <a:gs pos="50000">
                <a:srgbClr val="00B0F0"/>
              </a:gs>
              <a:gs pos="100000">
                <a:schemeClr val="tx2">
                  <a:lumMod val="20000"/>
                  <a:lumOff val="80000"/>
                </a:schemeClr>
              </a:gs>
            </a:gsLst>
            <a:lin ang="5400000" scaled="1"/>
          </a:gradFill>
          <a:ln w="9525">
            <a:solidFill>
              <a:srgbClr val="000000"/>
            </a:solidFill>
            <a:miter lim="800000"/>
            <a:headEnd/>
            <a:tailEnd/>
          </a:ln>
        </xdr:spPr>
      </xdr:sp>
      <xdr:sp macro="" textlink="">
        <xdr:nvSpPr>
          <xdr:cNvPr id="93" name="Rectangle 1048">
            <a:extLst>
              <a:ext uri="{FF2B5EF4-FFF2-40B4-BE49-F238E27FC236}">
                <a16:creationId xmlns:a16="http://schemas.microsoft.com/office/drawing/2014/main" id="{00000000-0008-0000-0900-00005D000000}"/>
              </a:ext>
            </a:extLst>
          </xdr:cNvPr>
          <xdr:cNvSpPr>
            <a:spLocks noChangeAspect="1" noChangeArrowheads="1"/>
          </xdr:cNvSpPr>
        </xdr:nvSpPr>
        <xdr:spPr bwMode="auto">
          <a:xfrm rot="16200000">
            <a:off x="2339" y="938"/>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94" name="Rectangle 1049">
            <a:extLst>
              <a:ext uri="{FF2B5EF4-FFF2-40B4-BE49-F238E27FC236}">
                <a16:creationId xmlns:a16="http://schemas.microsoft.com/office/drawing/2014/main" id="{00000000-0008-0000-0900-00005E000000}"/>
              </a:ext>
            </a:extLst>
          </xdr:cNvPr>
          <xdr:cNvSpPr>
            <a:spLocks noChangeAspect="1" noChangeArrowheads="1"/>
          </xdr:cNvSpPr>
        </xdr:nvSpPr>
        <xdr:spPr bwMode="auto">
          <a:xfrm rot="16200000">
            <a:off x="2338" y="819"/>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95" name="Rectangle 1050">
            <a:extLst>
              <a:ext uri="{FF2B5EF4-FFF2-40B4-BE49-F238E27FC236}">
                <a16:creationId xmlns:a16="http://schemas.microsoft.com/office/drawing/2014/main" id="{00000000-0008-0000-0900-00005F000000}"/>
              </a:ext>
            </a:extLst>
          </xdr:cNvPr>
          <xdr:cNvSpPr>
            <a:spLocks noChangeAspect="1" noChangeArrowheads="1"/>
          </xdr:cNvSpPr>
        </xdr:nvSpPr>
        <xdr:spPr bwMode="auto">
          <a:xfrm rot="16200000">
            <a:off x="2326" y="884"/>
            <a:ext cx="126" cy="26"/>
          </a:xfrm>
          <a:prstGeom prst="rect">
            <a:avLst/>
          </a:prstGeom>
          <a:gradFill rotWithShape="0">
            <a:gsLst>
              <a:gs pos="0">
                <a:schemeClr val="tx2">
                  <a:lumMod val="20000"/>
                  <a:lumOff val="80000"/>
                </a:schemeClr>
              </a:gs>
              <a:gs pos="50000">
                <a:srgbClr val="00B0F0"/>
              </a:gs>
              <a:gs pos="100000">
                <a:schemeClr val="tx2">
                  <a:lumMod val="20000"/>
                  <a:lumOff val="80000"/>
                </a:schemeClr>
              </a:gs>
            </a:gsLst>
            <a:lin ang="5400000" scaled="1"/>
          </a:gradFill>
          <a:ln w="9525">
            <a:solidFill>
              <a:srgbClr val="000000"/>
            </a:solidFill>
            <a:miter lim="800000"/>
            <a:headEnd/>
            <a:tailEnd/>
          </a:ln>
        </xdr:spPr>
      </xdr:sp>
      <xdr:sp macro="" textlink="">
        <xdr:nvSpPr>
          <xdr:cNvPr id="96" name="Rectangle 1051">
            <a:extLst>
              <a:ext uri="{FF2B5EF4-FFF2-40B4-BE49-F238E27FC236}">
                <a16:creationId xmlns:a16="http://schemas.microsoft.com/office/drawing/2014/main" id="{00000000-0008-0000-0900-000060000000}"/>
              </a:ext>
            </a:extLst>
          </xdr:cNvPr>
          <xdr:cNvSpPr>
            <a:spLocks noChangeAspect="1" noChangeArrowheads="1"/>
          </xdr:cNvSpPr>
        </xdr:nvSpPr>
        <xdr:spPr bwMode="auto">
          <a:xfrm rot="16200000">
            <a:off x="2386" y="938"/>
            <a:ext cx="8" cy="35"/>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97" name="Rectangle 1052">
            <a:extLst>
              <a:ext uri="{FF2B5EF4-FFF2-40B4-BE49-F238E27FC236}">
                <a16:creationId xmlns:a16="http://schemas.microsoft.com/office/drawing/2014/main" id="{00000000-0008-0000-0900-000061000000}"/>
              </a:ext>
            </a:extLst>
          </xdr:cNvPr>
          <xdr:cNvSpPr>
            <a:spLocks noChangeAspect="1" noChangeArrowheads="1"/>
          </xdr:cNvSpPr>
        </xdr:nvSpPr>
        <xdr:spPr bwMode="auto">
          <a:xfrm rot="16200000">
            <a:off x="2385" y="819"/>
            <a:ext cx="8" cy="35"/>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98" name="Rectangle 1053">
            <a:extLst>
              <a:ext uri="{FF2B5EF4-FFF2-40B4-BE49-F238E27FC236}">
                <a16:creationId xmlns:a16="http://schemas.microsoft.com/office/drawing/2014/main" id="{00000000-0008-0000-0900-000062000000}"/>
              </a:ext>
            </a:extLst>
          </xdr:cNvPr>
          <xdr:cNvSpPr>
            <a:spLocks noChangeAspect="1" noChangeArrowheads="1"/>
          </xdr:cNvSpPr>
        </xdr:nvSpPr>
        <xdr:spPr bwMode="auto">
          <a:xfrm rot="16200000">
            <a:off x="2371" y="883"/>
            <a:ext cx="126" cy="27"/>
          </a:xfrm>
          <a:prstGeom prst="rect">
            <a:avLst/>
          </a:prstGeom>
          <a:gradFill rotWithShape="0">
            <a:gsLst>
              <a:gs pos="0">
                <a:schemeClr val="tx2">
                  <a:lumMod val="20000"/>
                  <a:lumOff val="80000"/>
                </a:schemeClr>
              </a:gs>
              <a:gs pos="50000">
                <a:srgbClr val="00B0F0"/>
              </a:gs>
              <a:gs pos="100000">
                <a:schemeClr val="tx2">
                  <a:lumMod val="20000"/>
                  <a:lumOff val="80000"/>
                </a:schemeClr>
              </a:gs>
            </a:gsLst>
            <a:lin ang="5400000" scaled="1"/>
          </a:gradFill>
          <a:ln w="9525">
            <a:solidFill>
              <a:srgbClr val="000000"/>
            </a:solidFill>
            <a:miter lim="800000"/>
            <a:headEnd/>
            <a:tailEnd/>
          </a:ln>
        </xdr:spPr>
      </xdr:sp>
      <xdr:sp macro="" textlink="">
        <xdr:nvSpPr>
          <xdr:cNvPr id="99" name="Rectangle 1054">
            <a:extLst>
              <a:ext uri="{FF2B5EF4-FFF2-40B4-BE49-F238E27FC236}">
                <a16:creationId xmlns:a16="http://schemas.microsoft.com/office/drawing/2014/main" id="{00000000-0008-0000-0900-000063000000}"/>
              </a:ext>
            </a:extLst>
          </xdr:cNvPr>
          <xdr:cNvSpPr>
            <a:spLocks noChangeAspect="1" noChangeArrowheads="1"/>
          </xdr:cNvSpPr>
        </xdr:nvSpPr>
        <xdr:spPr bwMode="auto">
          <a:xfrm rot="16200000">
            <a:off x="2430" y="938"/>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00" name="Rectangle 1055">
            <a:extLst>
              <a:ext uri="{FF2B5EF4-FFF2-40B4-BE49-F238E27FC236}">
                <a16:creationId xmlns:a16="http://schemas.microsoft.com/office/drawing/2014/main" id="{00000000-0008-0000-0900-000064000000}"/>
              </a:ext>
            </a:extLst>
          </xdr:cNvPr>
          <xdr:cNvSpPr>
            <a:spLocks noChangeAspect="1" noChangeArrowheads="1"/>
          </xdr:cNvSpPr>
        </xdr:nvSpPr>
        <xdr:spPr bwMode="auto">
          <a:xfrm rot="16200000">
            <a:off x="2429" y="819"/>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01" name="Rectangle 1056">
            <a:extLst>
              <a:ext uri="{FF2B5EF4-FFF2-40B4-BE49-F238E27FC236}">
                <a16:creationId xmlns:a16="http://schemas.microsoft.com/office/drawing/2014/main" id="{00000000-0008-0000-0900-000065000000}"/>
              </a:ext>
            </a:extLst>
          </xdr:cNvPr>
          <xdr:cNvSpPr>
            <a:spLocks noChangeAspect="1" noChangeArrowheads="1"/>
          </xdr:cNvSpPr>
        </xdr:nvSpPr>
        <xdr:spPr bwMode="auto">
          <a:xfrm rot="16200000">
            <a:off x="2416" y="883"/>
            <a:ext cx="126" cy="27"/>
          </a:xfrm>
          <a:prstGeom prst="rect">
            <a:avLst/>
          </a:prstGeom>
          <a:gradFill rotWithShape="0">
            <a:gsLst>
              <a:gs pos="0">
                <a:schemeClr val="tx2">
                  <a:lumMod val="20000"/>
                  <a:lumOff val="80000"/>
                </a:schemeClr>
              </a:gs>
              <a:gs pos="50000">
                <a:srgbClr val="00B0F0"/>
              </a:gs>
              <a:gs pos="100000">
                <a:schemeClr val="tx2">
                  <a:lumMod val="20000"/>
                  <a:lumOff val="80000"/>
                </a:schemeClr>
              </a:gs>
            </a:gsLst>
            <a:lin ang="5400000" scaled="1"/>
          </a:gradFill>
          <a:ln w="9525">
            <a:solidFill>
              <a:srgbClr val="000000"/>
            </a:solidFill>
            <a:miter lim="800000"/>
            <a:headEnd/>
            <a:tailEnd/>
          </a:ln>
        </xdr:spPr>
      </xdr:sp>
      <xdr:sp macro="" textlink="">
        <xdr:nvSpPr>
          <xdr:cNvPr id="102" name="Rectangle 1057">
            <a:extLst>
              <a:ext uri="{FF2B5EF4-FFF2-40B4-BE49-F238E27FC236}">
                <a16:creationId xmlns:a16="http://schemas.microsoft.com/office/drawing/2014/main" id="{00000000-0008-0000-0900-000066000000}"/>
              </a:ext>
            </a:extLst>
          </xdr:cNvPr>
          <xdr:cNvSpPr>
            <a:spLocks noChangeAspect="1" noChangeArrowheads="1"/>
          </xdr:cNvSpPr>
        </xdr:nvSpPr>
        <xdr:spPr bwMode="auto">
          <a:xfrm rot="16200000">
            <a:off x="2475" y="938"/>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03" name="Rectangle 1058">
            <a:extLst>
              <a:ext uri="{FF2B5EF4-FFF2-40B4-BE49-F238E27FC236}">
                <a16:creationId xmlns:a16="http://schemas.microsoft.com/office/drawing/2014/main" id="{00000000-0008-0000-0900-000067000000}"/>
              </a:ext>
            </a:extLst>
          </xdr:cNvPr>
          <xdr:cNvSpPr>
            <a:spLocks noChangeAspect="1" noChangeArrowheads="1"/>
          </xdr:cNvSpPr>
        </xdr:nvSpPr>
        <xdr:spPr bwMode="auto">
          <a:xfrm rot="16200000">
            <a:off x="2474" y="819"/>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04" name="Rectangle 1059">
            <a:extLst>
              <a:ext uri="{FF2B5EF4-FFF2-40B4-BE49-F238E27FC236}">
                <a16:creationId xmlns:a16="http://schemas.microsoft.com/office/drawing/2014/main" id="{00000000-0008-0000-0900-000068000000}"/>
              </a:ext>
            </a:extLst>
          </xdr:cNvPr>
          <xdr:cNvSpPr>
            <a:spLocks noChangeAspect="1" noChangeArrowheads="1"/>
          </xdr:cNvSpPr>
        </xdr:nvSpPr>
        <xdr:spPr bwMode="auto">
          <a:xfrm rot="16200000">
            <a:off x="2462" y="884"/>
            <a:ext cx="126" cy="26"/>
          </a:xfrm>
          <a:prstGeom prst="rect">
            <a:avLst/>
          </a:prstGeom>
          <a:gradFill rotWithShape="0">
            <a:gsLst>
              <a:gs pos="0">
                <a:schemeClr val="tx2">
                  <a:lumMod val="20000"/>
                  <a:lumOff val="80000"/>
                </a:schemeClr>
              </a:gs>
              <a:gs pos="50000">
                <a:srgbClr val="00B0F0"/>
              </a:gs>
              <a:gs pos="100000">
                <a:schemeClr val="tx2">
                  <a:lumMod val="20000"/>
                  <a:lumOff val="80000"/>
                </a:schemeClr>
              </a:gs>
            </a:gsLst>
            <a:lin ang="5400000" scaled="1"/>
          </a:gradFill>
          <a:ln w="9525">
            <a:solidFill>
              <a:srgbClr val="000000"/>
            </a:solidFill>
            <a:miter lim="800000"/>
            <a:headEnd/>
            <a:tailEnd/>
          </a:ln>
        </xdr:spPr>
      </xdr:sp>
      <xdr:sp macro="" textlink="">
        <xdr:nvSpPr>
          <xdr:cNvPr id="105" name="Rectangle 1060">
            <a:extLst>
              <a:ext uri="{FF2B5EF4-FFF2-40B4-BE49-F238E27FC236}">
                <a16:creationId xmlns:a16="http://schemas.microsoft.com/office/drawing/2014/main" id="{00000000-0008-0000-0900-000069000000}"/>
              </a:ext>
            </a:extLst>
          </xdr:cNvPr>
          <xdr:cNvSpPr>
            <a:spLocks noChangeAspect="1" noChangeArrowheads="1"/>
          </xdr:cNvSpPr>
        </xdr:nvSpPr>
        <xdr:spPr bwMode="auto">
          <a:xfrm rot="16200000">
            <a:off x="2522" y="938"/>
            <a:ext cx="8" cy="35"/>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06" name="Rectangle 1061">
            <a:extLst>
              <a:ext uri="{FF2B5EF4-FFF2-40B4-BE49-F238E27FC236}">
                <a16:creationId xmlns:a16="http://schemas.microsoft.com/office/drawing/2014/main" id="{00000000-0008-0000-0900-00006A000000}"/>
              </a:ext>
            </a:extLst>
          </xdr:cNvPr>
          <xdr:cNvSpPr>
            <a:spLocks noChangeAspect="1" noChangeArrowheads="1"/>
          </xdr:cNvSpPr>
        </xdr:nvSpPr>
        <xdr:spPr bwMode="auto">
          <a:xfrm rot="16200000">
            <a:off x="2521" y="819"/>
            <a:ext cx="8" cy="35"/>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07" name="Rectangle 1062">
            <a:extLst>
              <a:ext uri="{FF2B5EF4-FFF2-40B4-BE49-F238E27FC236}">
                <a16:creationId xmlns:a16="http://schemas.microsoft.com/office/drawing/2014/main" id="{00000000-0008-0000-0900-00006B000000}"/>
              </a:ext>
            </a:extLst>
          </xdr:cNvPr>
          <xdr:cNvSpPr>
            <a:spLocks noChangeAspect="1" noChangeArrowheads="1"/>
          </xdr:cNvSpPr>
        </xdr:nvSpPr>
        <xdr:spPr bwMode="auto">
          <a:xfrm rot="16200000">
            <a:off x="2507" y="883"/>
            <a:ext cx="126" cy="27"/>
          </a:xfrm>
          <a:prstGeom prst="rect">
            <a:avLst/>
          </a:prstGeom>
          <a:gradFill rotWithShape="0">
            <a:gsLst>
              <a:gs pos="0">
                <a:schemeClr val="tx2">
                  <a:lumMod val="20000"/>
                  <a:lumOff val="80000"/>
                </a:schemeClr>
              </a:gs>
              <a:gs pos="50000">
                <a:srgbClr val="00B0F0"/>
              </a:gs>
              <a:gs pos="100000">
                <a:schemeClr val="tx2">
                  <a:lumMod val="20000"/>
                  <a:lumOff val="80000"/>
                </a:schemeClr>
              </a:gs>
            </a:gsLst>
            <a:lin ang="5400000" scaled="1"/>
          </a:gradFill>
          <a:ln w="9525">
            <a:solidFill>
              <a:srgbClr val="000000"/>
            </a:solidFill>
            <a:miter lim="800000"/>
            <a:headEnd/>
            <a:tailEnd/>
          </a:ln>
        </xdr:spPr>
      </xdr:sp>
      <xdr:sp macro="" textlink="">
        <xdr:nvSpPr>
          <xdr:cNvPr id="108" name="Rectangle 1063">
            <a:extLst>
              <a:ext uri="{FF2B5EF4-FFF2-40B4-BE49-F238E27FC236}">
                <a16:creationId xmlns:a16="http://schemas.microsoft.com/office/drawing/2014/main" id="{00000000-0008-0000-0900-00006C000000}"/>
              </a:ext>
            </a:extLst>
          </xdr:cNvPr>
          <xdr:cNvSpPr>
            <a:spLocks noChangeAspect="1" noChangeArrowheads="1"/>
          </xdr:cNvSpPr>
        </xdr:nvSpPr>
        <xdr:spPr bwMode="auto">
          <a:xfrm rot="16200000">
            <a:off x="2566" y="938"/>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09" name="Rectangle 1064">
            <a:extLst>
              <a:ext uri="{FF2B5EF4-FFF2-40B4-BE49-F238E27FC236}">
                <a16:creationId xmlns:a16="http://schemas.microsoft.com/office/drawing/2014/main" id="{00000000-0008-0000-0900-00006D000000}"/>
              </a:ext>
            </a:extLst>
          </xdr:cNvPr>
          <xdr:cNvSpPr>
            <a:spLocks noChangeAspect="1" noChangeArrowheads="1"/>
          </xdr:cNvSpPr>
        </xdr:nvSpPr>
        <xdr:spPr bwMode="auto">
          <a:xfrm rot="16200000">
            <a:off x="2565" y="819"/>
            <a:ext cx="8" cy="36"/>
          </a:xfrm>
          <a:prstGeom prst="rect">
            <a:avLst/>
          </a:prstGeom>
          <a:gradFill rotWithShape="0">
            <a:gsLst>
              <a:gs pos="0">
                <a:srgbClr val="000076"/>
              </a:gs>
              <a:gs pos="100000">
                <a:srgbClr val="0000FF"/>
              </a:gs>
            </a:gsLst>
            <a:lin ang="5400000" scaled="1"/>
          </a:gradFill>
          <a:ln w="9525">
            <a:solidFill>
              <a:srgbClr val="000000"/>
            </a:solidFill>
            <a:miter lim="800000"/>
            <a:headEnd/>
            <a:tailEnd/>
          </a:ln>
        </xdr:spPr>
      </xdr:sp>
      <xdr:sp macro="" textlink="">
        <xdr:nvSpPr>
          <xdr:cNvPr id="110" name="Text Box 1096">
            <a:extLst>
              <a:ext uri="{FF2B5EF4-FFF2-40B4-BE49-F238E27FC236}">
                <a16:creationId xmlns:a16="http://schemas.microsoft.com/office/drawing/2014/main" id="{00000000-0008-0000-0900-00006E000000}"/>
              </a:ext>
            </a:extLst>
          </xdr:cNvPr>
          <xdr:cNvSpPr txBox="1">
            <a:spLocks noChangeArrowheads="1"/>
          </xdr:cNvSpPr>
        </xdr:nvSpPr>
        <xdr:spPr bwMode="auto">
          <a:xfrm>
            <a:off x="2590" y="839"/>
            <a:ext cx="37" cy="125"/>
          </a:xfrm>
          <a:prstGeom prst="rect">
            <a:avLst/>
          </a:prstGeom>
          <a:noFill/>
          <a:ln w="9525">
            <a:noFill/>
            <a:miter lim="800000"/>
            <a:headEnd/>
            <a:tailEnd/>
          </a:ln>
        </xdr:spPr>
        <xdr:txBody>
          <a:bodyPr wrap="square" lIns="18288" tIns="18288" rIns="18288" bIns="0" anchor="t" upright="1">
            <a:noAutofit/>
          </a:bodyPr>
          <a:lstStyle/>
          <a:p>
            <a:pPr algn="ctr" rtl="0">
              <a:defRPr sz="1000"/>
            </a:pPr>
            <a:r>
              <a:rPr lang="en-US" sz="1800" b="1" i="0" strike="noStrike">
                <a:solidFill>
                  <a:srgbClr val="000000"/>
                </a:solidFill>
                <a:latin typeface="Arial Narrow" pitchFamily="34" charset="0"/>
              </a:rPr>
              <a:t>RO 2</a:t>
            </a:r>
          </a:p>
        </xdr:txBody>
      </xdr:sp>
      <xdr:sp macro="" textlink="">
        <xdr:nvSpPr>
          <xdr:cNvPr id="111" name="Rectangle 1097">
            <a:extLst>
              <a:ext uri="{FF2B5EF4-FFF2-40B4-BE49-F238E27FC236}">
                <a16:creationId xmlns:a16="http://schemas.microsoft.com/office/drawing/2014/main" id="{00000000-0008-0000-0900-00006F000000}"/>
              </a:ext>
            </a:extLst>
          </xdr:cNvPr>
          <xdr:cNvSpPr>
            <a:spLocks noChangeArrowheads="1"/>
          </xdr:cNvSpPr>
        </xdr:nvSpPr>
        <xdr:spPr bwMode="auto">
          <a:xfrm>
            <a:off x="2321" y="821"/>
            <a:ext cx="268" cy="8"/>
          </a:xfrm>
          <a:prstGeom prst="rect">
            <a:avLst/>
          </a:prstGeom>
          <a:solidFill>
            <a:schemeClr val="bg1">
              <a:lumMod val="50000"/>
            </a:schemeClr>
          </a:solidFill>
          <a:ln w="9525">
            <a:solidFill>
              <a:srgbClr val="000000"/>
            </a:solidFill>
            <a:miter lim="800000"/>
            <a:headEnd/>
            <a:tailEnd/>
          </a:ln>
        </xdr:spPr>
      </xdr:sp>
      <xdr:sp macro="" textlink="">
        <xdr:nvSpPr>
          <xdr:cNvPr id="112" name="Line 1098">
            <a:extLst>
              <a:ext uri="{FF2B5EF4-FFF2-40B4-BE49-F238E27FC236}">
                <a16:creationId xmlns:a16="http://schemas.microsoft.com/office/drawing/2014/main" id="{00000000-0008-0000-0900-000070000000}"/>
              </a:ext>
            </a:extLst>
          </xdr:cNvPr>
          <xdr:cNvSpPr>
            <a:spLocks noChangeShapeType="1"/>
          </xdr:cNvSpPr>
        </xdr:nvSpPr>
        <xdr:spPr bwMode="auto">
          <a:xfrm flipV="1">
            <a:off x="2342" y="824"/>
            <a:ext cx="0" cy="142"/>
          </a:xfrm>
          <a:prstGeom prst="line">
            <a:avLst/>
          </a:prstGeom>
          <a:noFill/>
          <a:ln w="38100">
            <a:solidFill>
              <a:srgbClr val="0000FF"/>
            </a:solidFill>
            <a:round/>
            <a:headEnd/>
            <a:tailEnd/>
          </a:ln>
        </xdr:spPr>
      </xdr:sp>
      <xdr:sp macro="" textlink="">
        <xdr:nvSpPr>
          <xdr:cNvPr id="113" name="Line 1099">
            <a:extLst>
              <a:ext uri="{FF2B5EF4-FFF2-40B4-BE49-F238E27FC236}">
                <a16:creationId xmlns:a16="http://schemas.microsoft.com/office/drawing/2014/main" id="{00000000-0008-0000-0900-000071000000}"/>
              </a:ext>
            </a:extLst>
          </xdr:cNvPr>
          <xdr:cNvSpPr>
            <a:spLocks noChangeShapeType="1"/>
          </xdr:cNvSpPr>
        </xdr:nvSpPr>
        <xdr:spPr bwMode="auto">
          <a:xfrm flipV="1">
            <a:off x="2479" y="823"/>
            <a:ext cx="0" cy="142"/>
          </a:xfrm>
          <a:prstGeom prst="line">
            <a:avLst/>
          </a:prstGeom>
          <a:noFill/>
          <a:ln w="38100">
            <a:solidFill>
              <a:srgbClr val="0000FF"/>
            </a:solidFill>
            <a:round/>
            <a:headEnd/>
            <a:tailEnd/>
          </a:ln>
        </xdr:spPr>
      </xdr:sp>
      <xdr:sp macro="" textlink="">
        <xdr:nvSpPr>
          <xdr:cNvPr id="114" name="Line 1100">
            <a:extLst>
              <a:ext uri="{FF2B5EF4-FFF2-40B4-BE49-F238E27FC236}">
                <a16:creationId xmlns:a16="http://schemas.microsoft.com/office/drawing/2014/main" id="{00000000-0008-0000-0900-000072000000}"/>
              </a:ext>
            </a:extLst>
          </xdr:cNvPr>
          <xdr:cNvSpPr>
            <a:spLocks noChangeShapeType="1"/>
          </xdr:cNvSpPr>
        </xdr:nvSpPr>
        <xdr:spPr bwMode="auto">
          <a:xfrm flipV="1">
            <a:off x="2434" y="824"/>
            <a:ext cx="0" cy="142"/>
          </a:xfrm>
          <a:prstGeom prst="line">
            <a:avLst/>
          </a:prstGeom>
          <a:noFill/>
          <a:ln w="38100">
            <a:solidFill>
              <a:srgbClr val="0000FF"/>
            </a:solidFill>
            <a:round/>
            <a:headEnd/>
            <a:tailEnd/>
          </a:ln>
        </xdr:spPr>
      </xdr:sp>
      <xdr:sp macro="" textlink="">
        <xdr:nvSpPr>
          <xdr:cNvPr id="115" name="Line 1101">
            <a:extLst>
              <a:ext uri="{FF2B5EF4-FFF2-40B4-BE49-F238E27FC236}">
                <a16:creationId xmlns:a16="http://schemas.microsoft.com/office/drawing/2014/main" id="{00000000-0008-0000-0900-000073000000}"/>
              </a:ext>
            </a:extLst>
          </xdr:cNvPr>
          <xdr:cNvSpPr>
            <a:spLocks noChangeShapeType="1"/>
          </xdr:cNvSpPr>
        </xdr:nvSpPr>
        <xdr:spPr bwMode="auto">
          <a:xfrm flipV="1">
            <a:off x="2388" y="824"/>
            <a:ext cx="0" cy="142"/>
          </a:xfrm>
          <a:prstGeom prst="line">
            <a:avLst/>
          </a:prstGeom>
          <a:noFill/>
          <a:ln w="38100">
            <a:solidFill>
              <a:srgbClr val="0000FF"/>
            </a:solidFill>
            <a:round/>
            <a:headEnd/>
            <a:tailEnd/>
          </a:ln>
        </xdr:spPr>
      </xdr:sp>
      <xdr:sp macro="" textlink="">
        <xdr:nvSpPr>
          <xdr:cNvPr id="116" name="Line 1102">
            <a:extLst>
              <a:ext uri="{FF2B5EF4-FFF2-40B4-BE49-F238E27FC236}">
                <a16:creationId xmlns:a16="http://schemas.microsoft.com/office/drawing/2014/main" id="{00000000-0008-0000-0900-000074000000}"/>
              </a:ext>
            </a:extLst>
          </xdr:cNvPr>
          <xdr:cNvSpPr>
            <a:spLocks noChangeShapeType="1"/>
          </xdr:cNvSpPr>
        </xdr:nvSpPr>
        <xdr:spPr bwMode="auto">
          <a:xfrm flipV="1">
            <a:off x="2570" y="824"/>
            <a:ext cx="0" cy="142"/>
          </a:xfrm>
          <a:prstGeom prst="line">
            <a:avLst/>
          </a:prstGeom>
          <a:noFill/>
          <a:ln w="38100">
            <a:solidFill>
              <a:srgbClr val="0000FF"/>
            </a:solidFill>
            <a:round/>
            <a:headEnd/>
            <a:tailEnd/>
          </a:ln>
        </xdr:spPr>
      </xdr:sp>
      <xdr:sp macro="" textlink="">
        <xdr:nvSpPr>
          <xdr:cNvPr id="117" name="Line 1103">
            <a:extLst>
              <a:ext uri="{FF2B5EF4-FFF2-40B4-BE49-F238E27FC236}">
                <a16:creationId xmlns:a16="http://schemas.microsoft.com/office/drawing/2014/main" id="{00000000-0008-0000-0900-000075000000}"/>
              </a:ext>
            </a:extLst>
          </xdr:cNvPr>
          <xdr:cNvSpPr>
            <a:spLocks noChangeShapeType="1"/>
          </xdr:cNvSpPr>
        </xdr:nvSpPr>
        <xdr:spPr bwMode="auto">
          <a:xfrm flipV="1">
            <a:off x="2525" y="811"/>
            <a:ext cx="0" cy="142"/>
          </a:xfrm>
          <a:prstGeom prst="line">
            <a:avLst/>
          </a:prstGeom>
          <a:noFill/>
          <a:ln w="38100">
            <a:solidFill>
              <a:srgbClr val="0000FF"/>
            </a:solidFill>
            <a:round/>
            <a:headEnd/>
            <a:tailEnd/>
          </a:ln>
        </xdr:spPr>
      </xdr:sp>
      <xdr:sp macro="" textlink="">
        <xdr:nvSpPr>
          <xdr:cNvPr id="118" name="Rectangle 1065">
            <a:extLst>
              <a:ext uri="{FF2B5EF4-FFF2-40B4-BE49-F238E27FC236}">
                <a16:creationId xmlns:a16="http://schemas.microsoft.com/office/drawing/2014/main" id="{00000000-0008-0000-0900-000076000000}"/>
              </a:ext>
            </a:extLst>
          </xdr:cNvPr>
          <xdr:cNvSpPr>
            <a:spLocks noChangeArrowheads="1"/>
          </xdr:cNvSpPr>
        </xdr:nvSpPr>
        <xdr:spPr bwMode="auto">
          <a:xfrm>
            <a:off x="2322" y="963"/>
            <a:ext cx="265" cy="8"/>
          </a:xfrm>
          <a:prstGeom prst="rect">
            <a:avLst/>
          </a:prstGeom>
          <a:solidFill>
            <a:schemeClr val="bg1">
              <a:lumMod val="50000"/>
            </a:schemeClr>
          </a:solidFill>
          <a:ln w="9525">
            <a:solidFill>
              <a:srgbClr val="000000"/>
            </a:solidFill>
            <a:miter lim="800000"/>
            <a:headEnd/>
            <a:tailEnd/>
          </a:ln>
        </xdr:spPr>
      </xdr:sp>
    </xdr:grpSp>
    <xdr:clientData/>
  </xdr:twoCellAnchor>
  <xdr:twoCellAnchor>
    <xdr:from>
      <xdr:col>36</xdr:col>
      <xdr:colOff>205790</xdr:colOff>
      <xdr:row>14</xdr:row>
      <xdr:rowOff>5080</xdr:rowOff>
    </xdr:from>
    <xdr:to>
      <xdr:col>38</xdr:col>
      <xdr:colOff>185470</xdr:colOff>
      <xdr:row>20</xdr:row>
      <xdr:rowOff>0</xdr:rowOff>
    </xdr:to>
    <xdr:cxnSp macro="">
      <xdr:nvCxnSpPr>
        <xdr:cNvPr id="120" name="Shape 166">
          <a:extLst>
            <a:ext uri="{FF2B5EF4-FFF2-40B4-BE49-F238E27FC236}">
              <a16:creationId xmlns:a16="http://schemas.microsoft.com/office/drawing/2014/main" id="{00000000-0008-0000-0900-000078000000}"/>
            </a:ext>
          </a:extLst>
        </xdr:cNvPr>
        <xdr:cNvCxnSpPr/>
      </xdr:nvCxnSpPr>
      <xdr:spPr>
        <a:xfrm flipV="1">
          <a:off x="23591570" y="4074160"/>
          <a:ext cx="1099820" cy="1656080"/>
        </a:xfrm>
        <a:prstGeom prst="bentConnector2">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431800</xdr:colOff>
      <xdr:row>7</xdr:row>
      <xdr:rowOff>76200</xdr:rowOff>
    </xdr:from>
    <xdr:to>
      <xdr:col>23</xdr:col>
      <xdr:colOff>368300</xdr:colOff>
      <xdr:row>19</xdr:row>
      <xdr:rowOff>215900</xdr:rowOff>
    </xdr:to>
    <xdr:sp macro="" textlink="">
      <xdr:nvSpPr>
        <xdr:cNvPr id="121" name="Multiply 120">
          <a:extLst>
            <a:ext uri="{FF2B5EF4-FFF2-40B4-BE49-F238E27FC236}">
              <a16:creationId xmlns:a16="http://schemas.microsoft.com/office/drawing/2014/main" id="{00000000-0008-0000-0900-000079000000}"/>
            </a:ext>
          </a:extLst>
        </xdr:cNvPr>
        <xdr:cNvSpPr/>
      </xdr:nvSpPr>
      <xdr:spPr>
        <a:xfrm>
          <a:off x="11379200" y="2451100"/>
          <a:ext cx="4254500" cy="3098800"/>
        </a:xfrm>
        <a:prstGeom prst="mathMultiply">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34</xdr:col>
      <xdr:colOff>427990</xdr:colOff>
      <xdr:row>5</xdr:row>
      <xdr:rowOff>0</xdr:rowOff>
    </xdr:from>
    <xdr:to>
      <xdr:col>37</xdr:col>
      <xdr:colOff>70940</xdr:colOff>
      <xdr:row>6</xdr:row>
      <xdr:rowOff>202350</xdr:rowOff>
    </xdr:to>
    <xdr:sp macro="" textlink="">
      <xdr:nvSpPr>
        <xdr:cNvPr id="122" name="AutoShape 1525">
          <a:extLst>
            <a:ext uri="{FF2B5EF4-FFF2-40B4-BE49-F238E27FC236}">
              <a16:creationId xmlns:a16="http://schemas.microsoft.com/office/drawing/2014/main" id="{00000000-0008-0000-0900-00007A000000}"/>
            </a:ext>
          </a:extLst>
        </xdr:cNvPr>
        <xdr:cNvSpPr>
          <a:spLocks noChangeArrowheads="1"/>
        </xdr:cNvSpPr>
      </xdr:nvSpPr>
      <xdr:spPr bwMode="auto">
        <a:xfrm rot="10800000">
          <a:off x="22551390" y="1917700"/>
          <a:ext cx="1459050" cy="430950"/>
        </a:xfrm>
        <a:prstGeom prst="homePlate">
          <a:avLst>
            <a:gd name="adj" fmla="val 72917"/>
          </a:avLst>
        </a:prstGeom>
        <a:solidFill>
          <a:srgbClr val="00B050"/>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sz="1200" b="1" i="0" strike="noStrike">
              <a:solidFill>
                <a:srgbClr val="000000"/>
              </a:solidFill>
              <a:latin typeface="Arial"/>
              <a:cs typeface="Arial"/>
            </a:rPr>
            <a:t>RO cleaning</a:t>
          </a:r>
        </a:p>
      </xdr:txBody>
    </xdr:sp>
    <xdr:clientData/>
  </xdr:twoCellAnchor>
  <xdr:twoCellAnchor>
    <xdr:from>
      <xdr:col>37</xdr:col>
      <xdr:colOff>58241</xdr:colOff>
      <xdr:row>6</xdr:row>
      <xdr:rowOff>99786</xdr:rowOff>
    </xdr:from>
    <xdr:to>
      <xdr:col>38</xdr:col>
      <xdr:colOff>413841</xdr:colOff>
      <xdr:row>13</xdr:row>
      <xdr:rowOff>226786</xdr:rowOff>
    </xdr:to>
    <xdr:cxnSp macro="">
      <xdr:nvCxnSpPr>
        <xdr:cNvPr id="123" name="Shape 166">
          <a:extLst>
            <a:ext uri="{FF2B5EF4-FFF2-40B4-BE49-F238E27FC236}">
              <a16:creationId xmlns:a16="http://schemas.microsoft.com/office/drawing/2014/main" id="{00000000-0008-0000-0900-00007B000000}"/>
            </a:ext>
          </a:extLst>
        </xdr:cNvPr>
        <xdr:cNvCxnSpPr/>
      </xdr:nvCxnSpPr>
      <xdr:spPr>
        <a:xfrm rot="16200000" flipV="1">
          <a:off x="23540541" y="2703286"/>
          <a:ext cx="1828800" cy="914400"/>
        </a:xfrm>
        <a:prstGeom prst="bentConnector2">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495300</xdr:colOff>
      <xdr:row>6</xdr:row>
      <xdr:rowOff>4716</xdr:rowOff>
    </xdr:from>
    <xdr:to>
      <xdr:col>34</xdr:col>
      <xdr:colOff>434340</xdr:colOff>
      <xdr:row>9</xdr:row>
      <xdr:rowOff>50436</xdr:rowOff>
    </xdr:to>
    <xdr:cxnSp macro="">
      <xdr:nvCxnSpPr>
        <xdr:cNvPr id="124" name="Shape 166">
          <a:extLst>
            <a:ext uri="{FF2B5EF4-FFF2-40B4-BE49-F238E27FC236}">
              <a16:creationId xmlns:a16="http://schemas.microsoft.com/office/drawing/2014/main" id="{00000000-0008-0000-0900-00007C000000}"/>
            </a:ext>
          </a:extLst>
        </xdr:cNvPr>
        <xdr:cNvCxnSpPr/>
      </xdr:nvCxnSpPr>
      <xdr:spPr>
        <a:xfrm rot="10800000" flipV="1">
          <a:off x="20180300" y="2151016"/>
          <a:ext cx="2377440" cy="731520"/>
        </a:xfrm>
        <a:prstGeom prst="bentConnector2">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325120</xdr:colOff>
      <xdr:row>6</xdr:row>
      <xdr:rowOff>25036</xdr:rowOff>
    </xdr:from>
    <xdr:to>
      <xdr:col>34</xdr:col>
      <xdr:colOff>325120</xdr:colOff>
      <xdr:row>18</xdr:row>
      <xdr:rowOff>146956</xdr:rowOff>
    </xdr:to>
    <xdr:cxnSp macro="">
      <xdr:nvCxnSpPr>
        <xdr:cNvPr id="125" name="Shape 166">
          <a:extLst>
            <a:ext uri="{FF2B5EF4-FFF2-40B4-BE49-F238E27FC236}">
              <a16:creationId xmlns:a16="http://schemas.microsoft.com/office/drawing/2014/main" id="{00000000-0008-0000-0900-00007D000000}"/>
            </a:ext>
          </a:extLst>
        </xdr:cNvPr>
        <xdr:cNvCxnSpPr/>
      </xdr:nvCxnSpPr>
      <xdr:spPr>
        <a:xfrm rot="10800000" flipV="1">
          <a:off x="22448520" y="2171336"/>
          <a:ext cx="0" cy="3017520"/>
        </a:xfrm>
        <a:prstGeom prst="bentConnector2">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2.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4.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N37"/>
  <sheetViews>
    <sheetView tabSelected="1" workbookViewId="0">
      <selection activeCell="F21" sqref="F21"/>
    </sheetView>
  </sheetViews>
  <sheetFormatPr baseColWidth="10" defaultColWidth="9.140625" defaultRowHeight="15" x14ac:dyDescent="0.25"/>
  <cols>
    <col min="3" max="3" width="26.28515625" bestFit="1" customWidth="1"/>
    <col min="12" max="12" width="14.7109375" customWidth="1"/>
  </cols>
  <sheetData>
    <row r="2" spans="1:5" ht="25.15" customHeight="1" x14ac:dyDescent="0.35">
      <c r="B2" s="246" t="s">
        <v>208</v>
      </c>
      <c r="C2" s="246"/>
      <c r="D2" s="246"/>
      <c r="E2" s="246"/>
    </row>
    <row r="3" spans="1:5" ht="18.75" x14ac:dyDescent="0.3">
      <c r="B3" s="136" t="s">
        <v>209</v>
      </c>
    </row>
    <row r="4" spans="1:5" x14ac:dyDescent="0.25">
      <c r="A4">
        <v>1</v>
      </c>
      <c r="B4" t="s">
        <v>212</v>
      </c>
    </row>
    <row r="5" spans="1:5" x14ac:dyDescent="0.25">
      <c r="A5">
        <v>2</v>
      </c>
      <c r="B5" t="s">
        <v>213</v>
      </c>
    </row>
    <row r="6" spans="1:5" x14ac:dyDescent="0.25">
      <c r="A6">
        <v>3</v>
      </c>
      <c r="B6" t="s">
        <v>84</v>
      </c>
    </row>
    <row r="7" spans="1:5" x14ac:dyDescent="0.25">
      <c r="A7">
        <v>4</v>
      </c>
      <c r="B7" t="s">
        <v>85</v>
      </c>
    </row>
    <row r="8" spans="1:5" x14ac:dyDescent="0.25">
      <c r="A8">
        <v>5</v>
      </c>
      <c r="B8" t="s">
        <v>211</v>
      </c>
    </row>
    <row r="9" spans="1:5" x14ac:dyDescent="0.25">
      <c r="A9">
        <v>6</v>
      </c>
      <c r="B9" t="s">
        <v>144</v>
      </c>
    </row>
    <row r="10" spans="1:5" x14ac:dyDescent="0.25">
      <c r="A10">
        <v>7</v>
      </c>
      <c r="B10" s="137" t="s">
        <v>136</v>
      </c>
    </row>
    <row r="11" spans="1:5" x14ac:dyDescent="0.25">
      <c r="A11">
        <v>8</v>
      </c>
      <c r="B11" s="137" t="s">
        <v>202</v>
      </c>
    </row>
    <row r="12" spans="1:5" x14ac:dyDescent="0.25">
      <c r="A12">
        <v>9</v>
      </c>
      <c r="B12" s="137" t="s">
        <v>203</v>
      </c>
    </row>
    <row r="13" spans="1:5" x14ac:dyDescent="0.25">
      <c r="A13">
        <v>10</v>
      </c>
      <c r="B13" s="137" t="s">
        <v>189</v>
      </c>
    </row>
    <row r="14" spans="1:5" x14ac:dyDescent="0.25">
      <c r="A14">
        <v>11</v>
      </c>
      <c r="B14" s="137" t="s">
        <v>204</v>
      </c>
    </row>
    <row r="15" spans="1:5" x14ac:dyDescent="0.25">
      <c r="A15">
        <v>12</v>
      </c>
      <c r="B15" s="137" t="s">
        <v>191</v>
      </c>
    </row>
    <row r="16" spans="1:5" x14ac:dyDescent="0.25">
      <c r="A16">
        <v>13</v>
      </c>
      <c r="B16" s="137" t="s">
        <v>214</v>
      </c>
    </row>
    <row r="18" spans="1:14" ht="19.149999999999999" customHeight="1" x14ac:dyDescent="0.25">
      <c r="A18" s="244" t="s">
        <v>210</v>
      </c>
      <c r="B18" s="245"/>
      <c r="C18" s="245"/>
      <c r="D18" s="245"/>
      <c r="E18" s="245"/>
      <c r="F18" s="245"/>
      <c r="G18" s="245"/>
      <c r="H18" s="245"/>
      <c r="I18" s="245"/>
      <c r="J18" s="245"/>
      <c r="K18" s="245"/>
      <c r="L18" s="245"/>
    </row>
    <row r="19" spans="1:14" ht="110.45" customHeight="1" x14ac:dyDescent="0.25">
      <c r="A19" s="245"/>
      <c r="B19" s="245"/>
      <c r="C19" s="245"/>
      <c r="D19" s="245"/>
      <c r="E19" s="245"/>
      <c r="F19" s="245"/>
      <c r="G19" s="245"/>
      <c r="H19" s="245"/>
      <c r="I19" s="245"/>
      <c r="J19" s="245"/>
      <c r="K19" s="245"/>
      <c r="L19" s="245"/>
    </row>
    <row r="20" spans="1:14" x14ac:dyDescent="0.25">
      <c r="A20" s="221"/>
      <c r="B20" s="221"/>
      <c r="C20" s="221"/>
      <c r="D20" s="221"/>
      <c r="E20" s="221"/>
      <c r="F20" s="221"/>
      <c r="G20" s="221"/>
      <c r="H20" s="221"/>
      <c r="I20" s="221"/>
      <c r="J20" s="221"/>
      <c r="K20" s="221"/>
      <c r="L20" s="221"/>
      <c r="M20" s="221"/>
      <c r="N20" s="221"/>
    </row>
    <row r="21" spans="1:14" x14ac:dyDescent="0.25">
      <c r="A21" s="221"/>
      <c r="B21" s="221"/>
      <c r="C21" s="221"/>
      <c r="D21" s="221"/>
      <c r="E21" s="221"/>
      <c r="F21" s="221"/>
      <c r="G21" s="221"/>
      <c r="H21" s="221"/>
      <c r="I21" s="221"/>
      <c r="J21" s="221"/>
      <c r="K21" s="221"/>
      <c r="L21" s="221"/>
      <c r="M21" s="221"/>
      <c r="N21" s="221"/>
    </row>
    <row r="22" spans="1:14" x14ac:dyDescent="0.25">
      <c r="A22" s="221"/>
      <c r="B22" s="221"/>
      <c r="C22" s="221"/>
      <c r="D22" s="221"/>
      <c r="E22" s="221"/>
      <c r="F22" s="221"/>
      <c r="G22" s="221"/>
      <c r="H22" s="221"/>
      <c r="I22" s="221"/>
      <c r="J22" s="221"/>
      <c r="K22" s="221"/>
      <c r="L22" s="221"/>
      <c r="M22" s="221"/>
      <c r="N22" s="221"/>
    </row>
    <row r="23" spans="1:14" x14ac:dyDescent="0.25">
      <c r="A23" s="221"/>
      <c r="B23" s="221"/>
      <c r="C23" s="221"/>
      <c r="D23" s="221"/>
      <c r="E23" s="221"/>
      <c r="F23" s="221"/>
      <c r="G23" s="221"/>
      <c r="H23" s="221"/>
      <c r="I23" s="221"/>
      <c r="J23" s="221"/>
      <c r="K23" s="221"/>
      <c r="L23" s="221"/>
      <c r="M23" s="221"/>
      <c r="N23" s="221"/>
    </row>
    <row r="24" spans="1:14" x14ac:dyDescent="0.25">
      <c r="A24" s="221"/>
      <c r="B24" s="221"/>
      <c r="C24" s="221"/>
      <c r="D24" s="221"/>
      <c r="E24" s="221"/>
      <c r="F24" s="221"/>
      <c r="G24" s="221"/>
      <c r="H24" s="221"/>
      <c r="I24" s="221"/>
      <c r="J24" s="221"/>
      <c r="K24" s="221"/>
      <c r="L24" s="221"/>
      <c r="M24" s="221"/>
      <c r="N24" s="221"/>
    </row>
    <row r="25" spans="1:14" x14ac:dyDescent="0.25">
      <c r="A25" s="221"/>
      <c r="B25" s="221"/>
      <c r="C25" s="221"/>
      <c r="D25" s="221"/>
      <c r="E25" s="221"/>
      <c r="F25" s="221"/>
      <c r="G25" s="221"/>
      <c r="H25" s="221"/>
      <c r="I25" s="221"/>
      <c r="J25" s="221"/>
      <c r="K25" s="221"/>
      <c r="L25" s="221"/>
      <c r="M25" s="221"/>
      <c r="N25" s="221"/>
    </row>
    <row r="26" spans="1:14" x14ac:dyDescent="0.25">
      <c r="A26" s="221"/>
      <c r="B26" s="221"/>
      <c r="C26" s="221"/>
      <c r="D26" s="221"/>
      <c r="E26" s="221"/>
      <c r="F26" s="221"/>
      <c r="G26" s="221"/>
      <c r="H26" s="221"/>
      <c r="I26" s="221"/>
      <c r="J26" s="221"/>
      <c r="K26" s="221"/>
      <c r="L26" s="221"/>
      <c r="M26" s="221"/>
      <c r="N26" s="221"/>
    </row>
    <row r="27" spans="1:14" x14ac:dyDescent="0.25">
      <c r="A27" s="221"/>
      <c r="B27" s="221"/>
      <c r="C27" s="221"/>
      <c r="D27" s="221"/>
      <c r="E27" s="221"/>
      <c r="F27" s="221"/>
      <c r="G27" s="221"/>
      <c r="H27" s="221"/>
      <c r="I27" s="221"/>
      <c r="J27" s="221"/>
      <c r="K27" s="221"/>
      <c r="L27" s="221"/>
      <c r="M27" s="221"/>
      <c r="N27" s="221"/>
    </row>
    <row r="28" spans="1:14" ht="22.15" customHeight="1" x14ac:dyDescent="0.25">
      <c r="A28" s="221"/>
      <c r="B28" s="222" t="s">
        <v>172</v>
      </c>
      <c r="C28" s="221"/>
      <c r="D28" s="221"/>
      <c r="E28" s="221"/>
      <c r="F28" s="221"/>
      <c r="G28" s="221"/>
      <c r="H28" s="221"/>
      <c r="I28" s="221"/>
      <c r="J28" s="221"/>
      <c r="K28" s="221"/>
      <c r="L28" s="221"/>
      <c r="M28" s="221"/>
      <c r="N28" s="221"/>
    </row>
    <row r="29" spans="1:14" x14ac:dyDescent="0.25">
      <c r="A29" s="221"/>
      <c r="B29" s="223" t="s">
        <v>200</v>
      </c>
      <c r="C29" s="221"/>
      <c r="D29" s="221"/>
      <c r="E29" s="221"/>
      <c r="F29" s="221"/>
      <c r="G29" s="221"/>
      <c r="H29" s="221"/>
      <c r="I29" s="221"/>
      <c r="J29" s="221"/>
      <c r="K29" s="221"/>
      <c r="L29" s="221"/>
      <c r="M29" s="221"/>
      <c r="N29" s="221"/>
    </row>
    <row r="30" spans="1:14" x14ac:dyDescent="0.25">
      <c r="A30" s="221"/>
      <c r="B30" s="221"/>
      <c r="C30" s="221"/>
      <c r="D30" s="221"/>
      <c r="E30" s="221"/>
      <c r="F30" s="221"/>
      <c r="G30" s="221"/>
      <c r="H30" s="221"/>
      <c r="I30" s="221"/>
      <c r="J30" s="221"/>
      <c r="K30" s="221"/>
      <c r="L30" s="221"/>
      <c r="M30" s="221"/>
      <c r="N30" s="221"/>
    </row>
    <row r="31" spans="1:14" x14ac:dyDescent="0.25">
      <c r="A31" s="221"/>
      <c r="B31" s="224" t="s">
        <v>201</v>
      </c>
      <c r="C31" s="224"/>
      <c r="D31" s="225" t="s">
        <v>86</v>
      </c>
      <c r="E31" s="225"/>
      <c r="F31" s="226" t="s">
        <v>195</v>
      </c>
      <c r="G31" s="224"/>
      <c r="H31" s="224"/>
      <c r="I31" s="224"/>
      <c r="J31" s="224"/>
      <c r="K31" s="224"/>
      <c r="L31" s="224"/>
      <c r="M31" s="224"/>
      <c r="N31" s="224"/>
    </row>
    <row r="32" spans="1:14" x14ac:dyDescent="0.25">
      <c r="A32" s="221"/>
      <c r="B32" s="225"/>
      <c r="C32" s="224"/>
      <c r="D32" s="225" t="s">
        <v>87</v>
      </c>
      <c r="E32" s="225"/>
      <c r="F32" s="225"/>
      <c r="G32" s="224"/>
      <c r="H32" s="224"/>
      <c r="I32" s="224"/>
      <c r="J32" s="224"/>
      <c r="K32" s="224"/>
      <c r="L32" s="224"/>
      <c r="M32" s="224"/>
      <c r="N32" s="224"/>
    </row>
    <row r="33" spans="1:14" ht="10.15" customHeight="1" x14ac:dyDescent="0.25">
      <c r="A33" s="221"/>
      <c r="B33" s="224"/>
      <c r="C33" s="224"/>
      <c r="D33" s="225"/>
      <c r="E33" s="225"/>
      <c r="F33" s="225"/>
      <c r="G33" s="224"/>
      <c r="H33" s="224"/>
      <c r="I33" s="224"/>
      <c r="J33" s="224"/>
      <c r="K33" s="224"/>
      <c r="L33" s="224"/>
      <c r="M33" s="224"/>
      <c r="N33" s="224"/>
    </row>
    <row r="34" spans="1:14" ht="17.45" customHeight="1" x14ac:dyDescent="0.25">
      <c r="A34" s="221"/>
      <c r="B34" s="224" t="s">
        <v>193</v>
      </c>
      <c r="C34" s="224"/>
      <c r="D34" s="224" t="s">
        <v>194</v>
      </c>
      <c r="E34" s="224"/>
      <c r="F34" s="224"/>
      <c r="G34" s="224"/>
      <c r="H34" s="224"/>
      <c r="I34" s="224"/>
      <c r="J34" s="224"/>
      <c r="K34" s="224"/>
      <c r="L34" s="224"/>
      <c r="M34" s="224"/>
      <c r="N34" s="224"/>
    </row>
    <row r="35" spans="1:14" ht="17.45" customHeight="1" x14ac:dyDescent="0.25">
      <c r="A35" s="221"/>
      <c r="B35" s="221" t="s">
        <v>196</v>
      </c>
      <c r="C35" s="221"/>
      <c r="D35" s="247" t="s">
        <v>198</v>
      </c>
      <c r="E35" s="247"/>
      <c r="F35" s="247"/>
      <c r="G35" s="247"/>
      <c r="H35" s="247"/>
      <c r="I35" s="247"/>
      <c r="J35" s="247"/>
      <c r="K35" s="247"/>
      <c r="L35" s="247"/>
      <c r="M35" s="247"/>
      <c r="N35" s="247"/>
    </row>
    <row r="36" spans="1:14" ht="17.45" customHeight="1" x14ac:dyDescent="0.25">
      <c r="A36" s="221"/>
      <c r="B36" s="221" t="s">
        <v>197</v>
      </c>
      <c r="C36" s="221"/>
      <c r="D36" s="227" t="s">
        <v>199</v>
      </c>
      <c r="E36" s="221"/>
      <c r="F36" s="221"/>
      <c r="G36" s="221"/>
      <c r="H36" s="221"/>
      <c r="I36" s="221"/>
      <c r="J36" s="221"/>
      <c r="K36" s="221"/>
      <c r="L36" s="221"/>
      <c r="M36" s="221"/>
      <c r="N36" s="221"/>
    </row>
    <row r="37" spans="1:14" x14ac:dyDescent="0.25">
      <c r="A37" s="221"/>
      <c r="B37" s="221"/>
      <c r="C37" s="221"/>
      <c r="D37" s="221"/>
      <c r="E37" s="221"/>
      <c r="F37" s="221"/>
      <c r="G37" s="221"/>
      <c r="H37" s="221"/>
      <c r="I37" s="221"/>
      <c r="J37" s="221"/>
      <c r="K37" s="221"/>
      <c r="L37" s="221"/>
      <c r="M37" s="221"/>
      <c r="N37" s="221"/>
    </row>
  </sheetData>
  <sheetProtection algorithmName="SHA-512" hashValue="mwrlpd4BViv6OP89BYLPwyiiJb1mAN4pdSBlRjS6bJNEku1qzwc5t95X6R0TuB9EdvqSNRmZPfx8H6taKe+U9Q==" saltValue="jo6rtsBbfUOU1WxSzrLTyA==" spinCount="100000" sheet="1" objects="1" scenarios="1"/>
  <mergeCells count="3">
    <mergeCell ref="A18:L19"/>
    <mergeCell ref="B2:E2"/>
    <mergeCell ref="D35:N35"/>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pageSetUpPr fitToPage="1"/>
  </sheetPr>
  <dimension ref="B1:AT78"/>
  <sheetViews>
    <sheetView topLeftCell="C30" zoomScale="70" zoomScaleNormal="70" workbookViewId="0">
      <selection activeCell="T61" sqref="T61"/>
    </sheetView>
  </sheetViews>
  <sheetFormatPr baseColWidth="10" defaultColWidth="9.140625" defaultRowHeight="15" x14ac:dyDescent="0.25"/>
  <cols>
    <col min="2" max="2" width="14.42578125" customWidth="1"/>
    <col min="3" max="3" width="10" customWidth="1"/>
    <col min="4" max="4" width="9.140625" bestFit="1" customWidth="1"/>
    <col min="5" max="5" width="11.7109375" customWidth="1"/>
    <col min="6" max="6" width="10.85546875" customWidth="1"/>
    <col min="7" max="7" width="9.7109375" customWidth="1"/>
    <col min="8" max="9" width="10.28515625" customWidth="1"/>
    <col min="10" max="10" width="8.85546875" customWidth="1"/>
    <col min="13" max="13" width="9.7109375" bestFit="1" customWidth="1"/>
    <col min="14" max="14" width="9.7109375" customWidth="1"/>
    <col min="15" max="15" width="9.42578125" customWidth="1"/>
    <col min="16" max="16" width="11" customWidth="1"/>
    <col min="17" max="17" width="10.85546875" customWidth="1"/>
    <col min="21" max="21" width="9.42578125" customWidth="1"/>
    <col min="22" max="22" width="9.140625" bestFit="1" customWidth="1"/>
    <col min="23" max="23" width="7.7109375" customWidth="1"/>
    <col min="24" max="24" width="6.85546875" customWidth="1"/>
    <col min="27" max="27" width="10.85546875" customWidth="1"/>
    <col min="28" max="28" width="11.28515625" customWidth="1"/>
    <col min="29" max="29" width="9.42578125" customWidth="1"/>
    <col min="31" max="31" width="10" customWidth="1"/>
    <col min="36" max="36" width="9.42578125" customWidth="1"/>
    <col min="37" max="37" width="8.28515625" customWidth="1"/>
    <col min="38" max="38" width="8.140625" customWidth="1"/>
    <col min="39" max="39" width="10.28515625" customWidth="1"/>
    <col min="40" max="40" width="16.42578125" bestFit="1" customWidth="1"/>
    <col min="43" max="43" width="11.140625" customWidth="1"/>
    <col min="44" max="44" width="9.85546875" bestFit="1" customWidth="1"/>
    <col min="45" max="45" width="10.28515625" bestFit="1" customWidth="1"/>
    <col min="46" max="46" width="1.28515625" customWidth="1"/>
  </cols>
  <sheetData>
    <row r="1" spans="2:46" ht="36.6" customHeight="1" x14ac:dyDescent="0.25"/>
    <row r="2" spans="2:46" ht="46.15" customHeight="1" x14ac:dyDescent="0.7">
      <c r="C2" s="298" t="s">
        <v>112</v>
      </c>
      <c r="D2" s="298"/>
      <c r="E2" s="298"/>
      <c r="F2" s="298"/>
      <c r="G2" s="298"/>
      <c r="H2" s="298"/>
      <c r="I2" s="298"/>
      <c r="J2" s="298"/>
      <c r="K2" s="298"/>
      <c r="L2" s="298"/>
      <c r="M2" s="298"/>
      <c r="N2" s="298"/>
      <c r="O2" s="298"/>
      <c r="P2" s="298"/>
      <c r="Q2" s="298"/>
      <c r="R2" s="298"/>
      <c r="S2" s="298"/>
      <c r="T2" s="298"/>
      <c r="U2" s="298"/>
      <c r="V2" s="298"/>
      <c r="W2" s="298"/>
      <c r="X2" s="298"/>
      <c r="Y2" s="298"/>
      <c r="Z2" s="298"/>
      <c r="AA2" s="298"/>
    </row>
    <row r="3" spans="2:46" ht="31.9" customHeight="1" thickBot="1" x14ac:dyDescent="0.3"/>
    <row r="4" spans="2:46" ht="18.75" x14ac:dyDescent="0.3">
      <c r="B4" s="1"/>
      <c r="C4" s="2"/>
      <c r="D4" s="2"/>
      <c r="E4" s="2"/>
      <c r="F4" s="2"/>
      <c r="G4" s="2"/>
      <c r="H4" s="2"/>
      <c r="I4" s="2"/>
      <c r="J4" s="2"/>
      <c r="K4" s="2"/>
      <c r="L4" s="2"/>
      <c r="M4" s="2"/>
      <c r="N4" s="2"/>
      <c r="O4" s="2"/>
      <c r="P4" s="2"/>
      <c r="Q4" s="2"/>
      <c r="R4" s="2"/>
      <c r="S4" s="2"/>
      <c r="T4" s="2"/>
      <c r="U4" s="2"/>
      <c r="V4" s="2"/>
      <c r="W4" s="2"/>
      <c r="X4" s="2"/>
      <c r="Y4" s="3"/>
      <c r="Z4" s="2"/>
      <c r="AA4" s="3"/>
      <c r="AB4" s="3"/>
      <c r="AC4" s="3"/>
      <c r="AD4" s="3"/>
      <c r="AE4" s="3"/>
      <c r="AF4" s="3"/>
      <c r="AG4" s="3"/>
      <c r="AH4" s="3"/>
      <c r="AI4" s="3"/>
      <c r="AJ4" s="3"/>
      <c r="AK4" s="3"/>
      <c r="AL4" s="3"/>
      <c r="AM4" s="2"/>
      <c r="AN4" s="299"/>
      <c r="AO4" s="299"/>
      <c r="AP4" s="299"/>
      <c r="AQ4" s="299"/>
      <c r="AR4" s="3"/>
      <c r="AS4" s="3"/>
      <c r="AT4" s="4"/>
    </row>
    <row r="5" spans="2:46" ht="18.75" x14ac:dyDescent="0.3">
      <c r="B5" s="5"/>
      <c r="C5" s="6"/>
      <c r="D5" s="6"/>
      <c r="E5" s="6"/>
      <c r="F5" s="6"/>
      <c r="G5" s="6"/>
      <c r="H5" s="6"/>
      <c r="I5" s="6"/>
      <c r="J5" s="6"/>
      <c r="K5" s="6"/>
      <c r="L5" s="6"/>
      <c r="M5" s="6"/>
      <c r="N5" s="6"/>
      <c r="O5" s="6"/>
      <c r="P5" s="6"/>
      <c r="Q5" s="6"/>
      <c r="R5" s="6"/>
      <c r="S5" s="6"/>
      <c r="T5" s="6"/>
      <c r="U5" s="6"/>
      <c r="V5" s="6"/>
      <c r="W5" s="6"/>
      <c r="X5" s="6"/>
      <c r="Y5" s="6"/>
      <c r="Z5" s="6"/>
      <c r="AA5" s="7"/>
      <c r="AB5" s="7"/>
      <c r="AC5" s="7"/>
      <c r="AD5" s="7"/>
      <c r="AE5" s="7"/>
      <c r="AF5" s="7"/>
      <c r="AG5" s="7"/>
      <c r="AH5" s="7"/>
      <c r="AI5" s="7"/>
      <c r="AJ5" s="7"/>
      <c r="AK5" s="7"/>
      <c r="AL5" s="7"/>
      <c r="AM5" s="7"/>
      <c r="AN5" s="7"/>
      <c r="AO5" s="8"/>
      <c r="AP5" s="9"/>
      <c r="AQ5" s="7"/>
      <c r="AR5" s="7"/>
      <c r="AS5" s="7"/>
      <c r="AT5" s="10"/>
    </row>
    <row r="6" spans="2:46" ht="18.75" x14ac:dyDescent="0.3">
      <c r="B6" s="5"/>
      <c r="C6" s="6"/>
      <c r="D6" s="6"/>
      <c r="E6" s="6"/>
      <c r="F6" s="6"/>
      <c r="G6" s="6"/>
      <c r="H6" s="6"/>
      <c r="I6" s="6"/>
      <c r="J6" s="6"/>
      <c r="K6" s="6"/>
      <c r="L6" s="6"/>
      <c r="M6" s="6"/>
      <c r="N6" s="6"/>
      <c r="O6" s="6"/>
      <c r="P6" s="6"/>
      <c r="Q6" s="6"/>
      <c r="R6" s="6"/>
      <c r="S6" s="6"/>
      <c r="T6" s="6"/>
      <c r="U6" s="6"/>
      <c r="V6" s="6"/>
      <c r="W6" s="6"/>
      <c r="X6" s="6"/>
      <c r="Y6" s="6"/>
      <c r="Z6" s="55"/>
      <c r="AA6" s="55"/>
      <c r="AB6" s="7"/>
      <c r="AC6" s="7"/>
      <c r="AD6" s="7"/>
      <c r="AE6" s="7"/>
      <c r="AF6" s="300"/>
      <c r="AG6" s="300"/>
      <c r="AH6" s="7"/>
      <c r="AL6" s="16">
        <f>D60</f>
        <v>3.6361929000000001E-2</v>
      </c>
      <c r="AM6" s="9" t="s">
        <v>1</v>
      </c>
      <c r="AN6" s="7"/>
      <c r="AO6" s="11"/>
      <c r="AP6" s="9"/>
      <c r="AQ6" s="7"/>
      <c r="AR6" s="7"/>
      <c r="AS6" s="7"/>
      <c r="AT6" s="10"/>
    </row>
    <row r="7" spans="2:46" ht="18.75" x14ac:dyDescent="0.3">
      <c r="B7" s="5"/>
      <c r="C7" s="6"/>
      <c r="D7" s="6"/>
      <c r="E7" s="6"/>
      <c r="F7" s="6"/>
      <c r="G7" s="6"/>
      <c r="H7" s="6"/>
      <c r="I7" s="6"/>
      <c r="J7" s="6"/>
      <c r="K7" s="6"/>
      <c r="L7" s="6"/>
      <c r="M7" s="6"/>
      <c r="N7" s="6"/>
      <c r="O7" s="6"/>
      <c r="P7" s="6"/>
      <c r="Q7" s="6"/>
      <c r="R7" s="6"/>
      <c r="S7" s="6"/>
      <c r="T7" s="6"/>
      <c r="U7" s="6"/>
      <c r="V7" s="55"/>
      <c r="W7" s="55"/>
      <c r="X7" s="6"/>
      <c r="Y7" s="6"/>
      <c r="Z7" s="55"/>
      <c r="AA7" s="12" t="s">
        <v>2</v>
      </c>
      <c r="AB7" s="12"/>
      <c r="AC7" s="7"/>
      <c r="AD7" s="7"/>
      <c r="AE7" s="7"/>
      <c r="AF7" s="8"/>
      <c r="AG7" s="9"/>
      <c r="AH7" s="7"/>
      <c r="AI7" s="7"/>
      <c r="AJ7" s="7"/>
      <c r="AK7" s="7"/>
      <c r="AL7" s="7"/>
      <c r="AM7" s="7"/>
      <c r="AN7" s="7"/>
      <c r="AO7" s="7"/>
      <c r="AP7" s="7"/>
      <c r="AQ7" s="7"/>
      <c r="AR7" s="7"/>
      <c r="AS7" s="7"/>
      <c r="AT7" s="10"/>
    </row>
    <row r="8" spans="2:46" ht="18.75" x14ac:dyDescent="0.3">
      <c r="B8" s="5"/>
      <c r="C8" s="6"/>
      <c r="D8" s="6"/>
      <c r="E8" s="6"/>
      <c r="F8" s="6"/>
      <c r="G8" s="6"/>
      <c r="H8" s="6"/>
      <c r="I8" s="6"/>
      <c r="J8" s="6"/>
      <c r="K8" s="6"/>
      <c r="L8" s="6"/>
      <c r="M8" s="6"/>
      <c r="N8" s="6"/>
      <c r="O8" s="6"/>
      <c r="P8" s="6"/>
      <c r="Q8" s="6"/>
      <c r="R8" s="6"/>
      <c r="S8" s="6"/>
      <c r="T8" s="6"/>
      <c r="U8" s="6"/>
      <c r="V8" s="6"/>
      <c r="W8" s="6"/>
      <c r="X8" s="6"/>
      <c r="Y8" s="6"/>
      <c r="Z8" s="11"/>
      <c r="AA8" s="8">
        <f>W13*Z20</f>
        <v>4.5389999999999997</v>
      </c>
      <c r="AB8" s="9" t="s">
        <v>1</v>
      </c>
      <c r="AC8" s="6"/>
      <c r="AD8" s="6"/>
      <c r="AE8" s="6"/>
      <c r="AF8" s="11"/>
      <c r="AG8" s="9"/>
      <c r="AH8" s="7"/>
      <c r="AI8" s="7"/>
      <c r="AJ8" s="7"/>
      <c r="AK8" s="7"/>
      <c r="AL8" s="7"/>
      <c r="AM8" s="6"/>
      <c r="AN8" s="7"/>
      <c r="AO8" s="55"/>
      <c r="AP8" s="55"/>
      <c r="AQ8" s="7"/>
      <c r="AR8" s="7"/>
      <c r="AS8" s="7"/>
      <c r="AT8" s="10"/>
    </row>
    <row r="9" spans="2:46" ht="18.75" x14ac:dyDescent="0.3">
      <c r="B9" s="5"/>
      <c r="C9" s="6"/>
      <c r="D9" s="6"/>
      <c r="E9" s="6"/>
      <c r="F9" s="6"/>
      <c r="G9" s="6"/>
      <c r="H9" s="6"/>
      <c r="I9" s="6"/>
      <c r="J9" s="6"/>
      <c r="K9" s="6"/>
      <c r="L9" s="6"/>
      <c r="M9" s="6"/>
      <c r="N9" s="6"/>
      <c r="O9" s="6"/>
      <c r="P9" s="6"/>
      <c r="Q9" s="6"/>
      <c r="R9" s="6"/>
      <c r="S9" s="6"/>
      <c r="T9" s="6"/>
      <c r="U9" s="6"/>
      <c r="V9" s="55"/>
      <c r="W9" s="55"/>
      <c r="X9" s="55"/>
      <c r="Y9" s="6"/>
      <c r="Z9" s="6"/>
      <c r="AA9" s="55"/>
      <c r="AB9" s="55"/>
      <c r="AC9" s="7"/>
      <c r="AD9" s="6"/>
      <c r="AE9" s="6"/>
      <c r="AF9" s="7"/>
      <c r="AG9" s="7"/>
      <c r="AH9" s="7"/>
      <c r="AI9" s="6"/>
      <c r="AJ9" s="6"/>
      <c r="AK9" s="6"/>
      <c r="AL9" s="6"/>
      <c r="AM9" s="55"/>
      <c r="AN9" s="55"/>
      <c r="AO9" s="55"/>
      <c r="AP9" s="55"/>
      <c r="AQ9" s="6"/>
      <c r="AR9" s="6"/>
      <c r="AS9" s="7"/>
      <c r="AT9" s="10"/>
    </row>
    <row r="10" spans="2:46" ht="21" x14ac:dyDescent="0.35">
      <c r="B10" s="5"/>
      <c r="C10" s="7"/>
      <c r="D10" s="7"/>
      <c r="E10" s="7"/>
      <c r="F10" s="7"/>
      <c r="G10" s="7"/>
      <c r="H10" s="6"/>
      <c r="I10" s="6"/>
      <c r="J10" s="301"/>
      <c r="K10" s="301"/>
      <c r="L10" s="6"/>
      <c r="M10" s="6"/>
      <c r="N10" s="6"/>
      <c r="O10" s="6"/>
      <c r="P10" s="6"/>
      <c r="Q10" s="55"/>
      <c r="R10" s="55"/>
      <c r="S10" s="55"/>
      <c r="T10" s="55"/>
      <c r="U10" s="55"/>
      <c r="V10" s="11"/>
      <c r="W10" s="55"/>
      <c r="X10" s="55"/>
      <c r="Y10" s="6"/>
      <c r="Z10" s="6"/>
      <c r="AA10" s="55"/>
      <c r="AB10" s="55"/>
      <c r="AC10" s="7"/>
      <c r="AD10" s="7"/>
      <c r="AE10" s="7"/>
      <c r="AF10" s="7"/>
      <c r="AG10" s="7"/>
      <c r="AH10" s="7"/>
      <c r="AI10" s="6"/>
      <c r="AJ10" s="6"/>
      <c r="AK10" s="55"/>
      <c r="AL10" s="55"/>
      <c r="AM10" s="55"/>
      <c r="AN10" s="300" t="s">
        <v>10</v>
      </c>
      <c r="AO10" s="300"/>
      <c r="AP10" s="9"/>
      <c r="AQ10" s="7"/>
      <c r="AR10" s="7"/>
      <c r="AS10" s="55"/>
      <c r="AT10" s="10"/>
    </row>
    <row r="11" spans="2:46" ht="22.9" customHeight="1" x14ac:dyDescent="0.3">
      <c r="B11" s="56"/>
      <c r="C11" s="55"/>
      <c r="D11" s="6"/>
      <c r="E11" s="6"/>
      <c r="F11" s="6"/>
      <c r="G11" s="7"/>
      <c r="H11" s="6"/>
      <c r="I11" s="6"/>
      <c r="J11" s="6"/>
      <c r="K11" s="6"/>
      <c r="L11" s="6"/>
      <c r="M11" s="6"/>
      <c r="N11" s="6"/>
      <c r="O11" s="6"/>
      <c r="P11" s="6"/>
      <c r="Q11" s="55"/>
      <c r="R11" s="55"/>
      <c r="S11" s="55"/>
      <c r="T11" s="55"/>
      <c r="U11" s="55"/>
      <c r="V11" s="6"/>
      <c r="W11" s="6"/>
      <c r="X11" s="6"/>
      <c r="Y11" s="6"/>
      <c r="Z11" s="55"/>
      <c r="AA11" s="55"/>
      <c r="AB11" s="300" t="s">
        <v>3</v>
      </c>
      <c r="AC11" s="300"/>
      <c r="AD11" s="7"/>
      <c r="AE11" s="7"/>
      <c r="AF11" s="7"/>
      <c r="AI11" s="6"/>
      <c r="AJ11" s="6"/>
      <c r="AK11" s="16"/>
      <c r="AL11" s="9"/>
      <c r="AM11" s="7"/>
      <c r="AN11" s="16">
        <f>AG13-AL6+AL23</f>
        <v>3.5998309709999994</v>
      </c>
      <c r="AO11" s="9" t="s">
        <v>1</v>
      </c>
      <c r="AP11" s="7"/>
      <c r="AQ11" s="7"/>
      <c r="AR11" s="7"/>
      <c r="AS11" s="55"/>
      <c r="AT11" s="10"/>
    </row>
    <row r="12" spans="2:46" ht="18.75" x14ac:dyDescent="0.3">
      <c r="B12" s="314" t="s">
        <v>0</v>
      </c>
      <c r="C12" s="300"/>
      <c r="D12" s="6"/>
      <c r="E12" s="6"/>
      <c r="F12" s="6"/>
      <c r="G12" s="7"/>
      <c r="H12" s="6"/>
      <c r="I12" s="6"/>
      <c r="J12" s="6"/>
      <c r="K12" s="6"/>
      <c r="L12" s="6"/>
      <c r="M12" s="6"/>
      <c r="N12" s="6"/>
      <c r="O12" s="6"/>
      <c r="P12" s="6"/>
      <c r="Q12" s="55"/>
      <c r="R12" s="55"/>
      <c r="S12" s="55"/>
      <c r="T12" s="55"/>
      <c r="U12" s="55"/>
      <c r="V12" s="6"/>
      <c r="W12" s="36" t="s">
        <v>15</v>
      </c>
      <c r="X12" s="6"/>
      <c r="Y12" s="6"/>
      <c r="Z12" s="55"/>
      <c r="AA12" s="55"/>
      <c r="AB12" s="8">
        <f>AA8</f>
        <v>4.5389999999999997</v>
      </c>
      <c r="AC12" s="9" t="s">
        <v>1</v>
      </c>
      <c r="AD12" s="7"/>
      <c r="AE12" s="7"/>
      <c r="AF12" s="7"/>
      <c r="AG12" s="300" t="s">
        <v>49</v>
      </c>
      <c r="AH12" s="300"/>
      <c r="AI12" s="6"/>
      <c r="AJ12" s="6"/>
      <c r="AK12" s="6"/>
      <c r="AL12" s="55"/>
      <c r="AM12" s="55"/>
      <c r="AN12" s="14"/>
      <c r="AO12" s="55"/>
      <c r="AP12" s="55"/>
      <c r="AQ12" s="14"/>
      <c r="AR12" s="7"/>
      <c r="AS12" s="55"/>
      <c r="AT12" s="10"/>
    </row>
    <row r="13" spans="2:46" ht="18.75" x14ac:dyDescent="0.3">
      <c r="B13" s="13">
        <f>D51</f>
        <v>6</v>
      </c>
      <c r="C13" s="9" t="s">
        <v>1</v>
      </c>
      <c r="D13" s="6"/>
      <c r="E13" s="6"/>
      <c r="F13" s="6"/>
      <c r="G13" s="6"/>
      <c r="H13" s="6"/>
      <c r="I13" s="6"/>
      <c r="J13" s="6"/>
      <c r="K13" s="6"/>
      <c r="L13" s="6"/>
      <c r="M13" s="8">
        <f>G14-K24</f>
        <v>5.34</v>
      </c>
      <c r="N13" s="45" t="s">
        <v>1</v>
      </c>
      <c r="O13" s="6"/>
      <c r="P13" s="6"/>
      <c r="Q13" s="8">
        <f>M13-P23</f>
        <v>5.34</v>
      </c>
      <c r="R13" s="9" t="s">
        <v>1</v>
      </c>
      <c r="S13" s="6"/>
      <c r="T13" s="6"/>
      <c r="U13" s="6"/>
      <c r="V13" s="6"/>
      <c r="W13" s="11">
        <f>Q13-S23</f>
        <v>5.34</v>
      </c>
      <c r="X13" s="9" t="s">
        <v>1</v>
      </c>
      <c r="Y13" s="6"/>
      <c r="Z13" s="55"/>
      <c r="AA13" s="55"/>
      <c r="AB13" s="11"/>
      <c r="AC13" s="9"/>
      <c r="AD13" s="7"/>
      <c r="AE13" s="7"/>
      <c r="AF13" s="7"/>
      <c r="AG13" s="8">
        <f>(AD20)*AB12</f>
        <v>2.7687899999999996</v>
      </c>
      <c r="AH13" s="9" t="s">
        <v>1</v>
      </c>
      <c r="AI13" s="6"/>
      <c r="AJ13" s="6"/>
      <c r="AK13" s="8"/>
      <c r="AL13" s="9"/>
      <c r="AM13" s="55"/>
      <c r="AN13" s="6"/>
      <c r="AO13" s="55"/>
      <c r="AP13" s="55"/>
      <c r="AQ13" s="7"/>
      <c r="AR13" s="6"/>
      <c r="AS13" s="6"/>
      <c r="AT13" s="17"/>
    </row>
    <row r="14" spans="2:46" ht="18.75" x14ac:dyDescent="0.3">
      <c r="B14" s="5"/>
      <c r="C14" s="6"/>
      <c r="D14" s="6"/>
      <c r="E14" s="6"/>
      <c r="F14" s="6"/>
      <c r="G14" s="8">
        <f>B13-G24</f>
        <v>6</v>
      </c>
      <c r="H14" s="9" t="s">
        <v>1</v>
      </c>
      <c r="I14" s="6"/>
      <c r="J14" s="6"/>
      <c r="K14" s="6"/>
      <c r="L14" s="6"/>
      <c r="M14" s="55"/>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7"/>
      <c r="AP14" s="7"/>
      <c r="AQ14" s="6"/>
      <c r="AR14" s="6"/>
      <c r="AS14" s="6"/>
      <c r="AT14" s="18"/>
    </row>
    <row r="15" spans="2:46" ht="18.75" x14ac:dyDescent="0.3">
      <c r="B15" s="5"/>
      <c r="C15" s="6"/>
      <c r="D15" s="6"/>
      <c r="E15" s="6"/>
      <c r="F15" s="6"/>
      <c r="G15" s="6"/>
      <c r="H15" s="6"/>
      <c r="I15" s="6"/>
      <c r="J15" s="6"/>
      <c r="K15" s="6"/>
      <c r="L15" s="6"/>
      <c r="M15" s="6"/>
      <c r="N15" s="6"/>
      <c r="O15" s="6"/>
      <c r="P15" s="6"/>
      <c r="Q15" s="6"/>
      <c r="R15" s="6"/>
      <c r="S15" s="6"/>
      <c r="T15" s="6"/>
      <c r="U15" s="6"/>
      <c r="V15" s="6"/>
      <c r="W15" s="6"/>
      <c r="X15" s="6"/>
      <c r="Y15" s="6"/>
      <c r="Z15" s="6"/>
      <c r="AA15" s="6"/>
      <c r="AB15" s="6"/>
      <c r="AC15" s="55"/>
      <c r="AD15" s="55"/>
      <c r="AE15" s="6"/>
      <c r="AF15" s="6"/>
      <c r="AG15" s="6"/>
      <c r="AH15" s="6"/>
      <c r="AI15" s="6"/>
      <c r="AJ15" s="6"/>
      <c r="AK15" s="6"/>
      <c r="AL15" s="6"/>
      <c r="AM15" s="6"/>
      <c r="AN15" s="6"/>
      <c r="AO15" s="6"/>
      <c r="AP15" s="6"/>
      <c r="AQ15" s="6"/>
      <c r="AR15" s="6"/>
      <c r="AS15" s="6"/>
      <c r="AT15" s="18"/>
    </row>
    <row r="16" spans="2:46" ht="18.75" x14ac:dyDescent="0.3">
      <c r="B16" s="5"/>
      <c r="C16" s="6"/>
      <c r="D16" s="6"/>
      <c r="E16" s="6"/>
      <c r="F16" s="6"/>
      <c r="G16" s="6"/>
      <c r="H16" s="6"/>
      <c r="I16" s="6"/>
      <c r="J16" s="6"/>
      <c r="K16" s="6"/>
      <c r="L16" s="6"/>
      <c r="M16" s="6"/>
      <c r="N16" s="6"/>
      <c r="O16" s="6"/>
      <c r="P16" s="6"/>
      <c r="Q16" s="6"/>
      <c r="R16" s="6"/>
      <c r="S16" s="6"/>
      <c r="T16" s="6"/>
      <c r="U16" s="6"/>
      <c r="V16" s="6"/>
      <c r="W16" s="6"/>
      <c r="X16" s="6"/>
      <c r="Y16" s="6"/>
      <c r="Z16" s="6"/>
      <c r="AA16" s="6"/>
      <c r="AB16" s="6"/>
      <c r="AC16" s="55"/>
      <c r="AD16" s="55"/>
      <c r="AE16" s="7"/>
      <c r="AF16" s="6"/>
      <c r="AG16" s="6"/>
      <c r="AH16" s="6"/>
      <c r="AI16" s="6"/>
      <c r="AJ16" s="6"/>
      <c r="AK16" s="6"/>
      <c r="AL16" s="6"/>
      <c r="AM16" s="6"/>
      <c r="AN16" s="6"/>
      <c r="AO16" s="6"/>
      <c r="AP16" s="6"/>
      <c r="AQ16" s="6"/>
      <c r="AR16" s="6"/>
      <c r="AS16" s="6"/>
      <c r="AT16" s="18"/>
    </row>
    <row r="17" spans="2:46" ht="18.75" x14ac:dyDescent="0.3">
      <c r="B17" s="5"/>
      <c r="C17" s="6"/>
      <c r="D17" s="6"/>
      <c r="E17" s="6"/>
      <c r="F17" s="6"/>
      <c r="G17" s="6"/>
      <c r="H17" s="6"/>
      <c r="I17" s="6"/>
      <c r="J17" s="6"/>
      <c r="K17" s="6"/>
      <c r="L17" s="6"/>
      <c r="M17" s="6"/>
      <c r="N17" s="6"/>
      <c r="O17" s="6"/>
      <c r="P17" s="6"/>
      <c r="Q17" s="6"/>
      <c r="R17" s="6"/>
      <c r="S17" s="6"/>
      <c r="T17" s="6"/>
      <c r="U17" s="6"/>
      <c r="V17" s="6"/>
      <c r="W17" s="6"/>
      <c r="X17" s="6"/>
      <c r="Y17" s="6"/>
      <c r="Z17" s="6"/>
      <c r="AA17" s="6"/>
      <c r="AB17" s="6"/>
      <c r="AC17" s="55"/>
      <c r="AD17" s="55"/>
      <c r="AE17" s="7"/>
      <c r="AF17" s="6"/>
      <c r="AG17" s="6"/>
      <c r="AH17" s="6"/>
      <c r="AI17" s="6"/>
      <c r="AJ17" s="6"/>
      <c r="AK17" s="6"/>
      <c r="AL17" s="6"/>
      <c r="AM17" s="6"/>
      <c r="AN17" s="6"/>
      <c r="AO17" s="6"/>
      <c r="AP17" s="6"/>
      <c r="AQ17" s="6"/>
      <c r="AR17" s="6"/>
      <c r="AS17" s="6"/>
      <c r="AT17" s="18"/>
    </row>
    <row r="18" spans="2:46" ht="22.5" x14ac:dyDescent="0.35">
      <c r="B18" s="5"/>
      <c r="C18" s="6"/>
      <c r="D18" s="19"/>
      <c r="E18" s="20"/>
      <c r="F18" s="19"/>
      <c r="G18" s="6"/>
      <c r="H18" s="6"/>
      <c r="I18" s="6"/>
      <c r="J18" s="6"/>
      <c r="K18" s="6"/>
      <c r="L18" s="6"/>
      <c r="M18" s="6"/>
      <c r="N18" s="6"/>
      <c r="O18" s="6"/>
      <c r="P18" s="6"/>
      <c r="Q18" s="6"/>
      <c r="R18" s="6"/>
      <c r="S18" s="6"/>
      <c r="T18" s="6"/>
      <c r="U18" s="6"/>
      <c r="V18" s="6"/>
      <c r="W18" s="6"/>
      <c r="X18" s="6"/>
      <c r="Y18" s="6"/>
      <c r="Z18" s="6"/>
      <c r="AA18" s="6"/>
      <c r="AB18" s="6"/>
      <c r="AC18" s="7"/>
      <c r="AD18" s="7"/>
      <c r="AE18" s="7"/>
      <c r="AF18" s="6"/>
      <c r="AG18" s="6"/>
      <c r="AH18" s="6"/>
      <c r="AI18" s="6"/>
      <c r="AJ18" s="6"/>
      <c r="AK18" s="6"/>
      <c r="AL18" s="6"/>
      <c r="AM18" s="6"/>
      <c r="AN18" s="6"/>
      <c r="AO18" s="6"/>
      <c r="AP18" s="6"/>
      <c r="AQ18" s="6"/>
      <c r="AR18" s="6"/>
      <c r="AS18" s="6"/>
      <c r="AT18" s="18"/>
    </row>
    <row r="19" spans="2:46" ht="23.25" x14ac:dyDescent="0.35">
      <c r="B19" s="5"/>
      <c r="C19" s="6"/>
      <c r="D19" s="19"/>
      <c r="E19" s="21"/>
      <c r="F19" s="61">
        <f>D40</f>
        <v>1</v>
      </c>
      <c r="G19" s="6"/>
      <c r="H19" s="7"/>
      <c r="I19" s="7"/>
      <c r="J19" s="7"/>
      <c r="K19" s="23">
        <f>D41</f>
        <v>0.89</v>
      </c>
      <c r="L19" s="7"/>
      <c r="M19" s="7"/>
      <c r="N19" s="7"/>
      <c r="O19" s="6"/>
      <c r="P19" s="6"/>
      <c r="Q19" s="6"/>
      <c r="R19" s="6"/>
      <c r="S19" s="6"/>
      <c r="T19" s="23">
        <v>1</v>
      </c>
      <c r="U19" s="6"/>
      <c r="V19" s="6"/>
      <c r="W19" s="6"/>
      <c r="X19" s="6"/>
      <c r="Y19" s="6"/>
      <c r="Z19" s="6"/>
      <c r="AA19" s="6"/>
      <c r="AB19" s="6"/>
      <c r="AC19" s="6"/>
      <c r="AD19" s="7"/>
      <c r="AE19" s="6"/>
      <c r="AF19" s="6"/>
      <c r="AG19" s="6"/>
      <c r="AH19" s="6"/>
      <c r="AI19" s="6"/>
      <c r="AJ19" s="8"/>
      <c r="AK19" s="9"/>
      <c r="AL19" s="6"/>
      <c r="AM19" s="6"/>
      <c r="AN19" s="6"/>
      <c r="AO19" s="6"/>
      <c r="AP19" s="6"/>
      <c r="AQ19" s="6"/>
      <c r="AR19" s="6"/>
      <c r="AS19" s="6"/>
      <c r="AT19" s="18"/>
    </row>
    <row r="20" spans="2:46" ht="31.15" customHeight="1" x14ac:dyDescent="0.35">
      <c r="B20" s="5"/>
      <c r="C20" s="6"/>
      <c r="D20" s="6"/>
      <c r="E20" s="22"/>
      <c r="F20" s="55"/>
      <c r="G20" s="55"/>
      <c r="H20" s="7"/>
      <c r="I20" s="7"/>
      <c r="J20" s="7"/>
      <c r="K20" s="7"/>
      <c r="L20" s="7"/>
      <c r="M20" s="7"/>
      <c r="N20" s="7"/>
      <c r="O20" s="6"/>
      <c r="P20" s="55"/>
      <c r="Q20" s="55"/>
      <c r="R20" s="55"/>
      <c r="S20" s="55"/>
      <c r="T20" s="55"/>
      <c r="U20" s="6"/>
      <c r="V20" s="6"/>
      <c r="W20" s="6"/>
      <c r="X20" s="23"/>
      <c r="Y20" s="6"/>
      <c r="Z20" s="25">
        <f>D44</f>
        <v>0.85</v>
      </c>
      <c r="AA20" s="6"/>
      <c r="AB20" s="6"/>
      <c r="AC20" s="6"/>
      <c r="AD20" s="26">
        <f>D46</f>
        <v>0.61</v>
      </c>
      <c r="AE20" s="6"/>
      <c r="AF20" s="6"/>
      <c r="AG20" s="6"/>
      <c r="AH20" s="6"/>
      <c r="AI20" s="7"/>
      <c r="AJ20" s="11"/>
      <c r="AL20" s="7"/>
      <c r="AM20" s="6"/>
      <c r="AN20" s="7"/>
      <c r="AO20" s="55"/>
      <c r="AP20" s="6"/>
      <c r="AQ20" s="6"/>
      <c r="AR20" s="6"/>
      <c r="AS20" s="6"/>
      <c r="AT20" s="10"/>
    </row>
    <row r="21" spans="2:46" ht="19.5" thickBot="1" x14ac:dyDescent="0.35">
      <c r="B21" s="5"/>
      <c r="C21" s="6"/>
      <c r="D21" s="6"/>
      <c r="E21" s="6"/>
      <c r="F21" s="6"/>
      <c r="G21" s="6"/>
      <c r="H21" s="6"/>
      <c r="I21" s="6"/>
      <c r="J21" s="6"/>
      <c r="K21" s="6"/>
      <c r="L21" s="6"/>
      <c r="M21" s="6"/>
      <c r="N21" s="6"/>
      <c r="O21" s="6"/>
      <c r="P21" s="55"/>
      <c r="Q21" s="55"/>
      <c r="R21" s="55"/>
      <c r="S21" s="55"/>
      <c r="T21" s="55"/>
      <c r="U21" s="6"/>
      <c r="V21" s="6"/>
      <c r="W21" s="6"/>
      <c r="X21" s="6"/>
      <c r="Y21" s="55"/>
      <c r="Z21" s="55"/>
      <c r="AA21" s="6"/>
      <c r="AB21" s="6"/>
      <c r="AC21" s="7"/>
      <c r="AD21" s="55"/>
      <c r="AE21" s="55"/>
      <c r="AF21" s="6"/>
      <c r="AG21" s="55"/>
      <c r="AH21" s="6"/>
      <c r="AI21" s="6"/>
      <c r="AJ21" s="55"/>
      <c r="AK21" s="55"/>
      <c r="AL21" s="6"/>
      <c r="AM21" s="6"/>
      <c r="AN21" s="6"/>
      <c r="AO21" s="55"/>
      <c r="AP21" s="6"/>
      <c r="AQ21" s="6"/>
      <c r="AR21" s="55"/>
      <c r="AS21" s="55"/>
      <c r="AT21" s="10"/>
    </row>
    <row r="22" spans="2:46" ht="23.25" x14ac:dyDescent="0.35">
      <c r="B22" s="5"/>
      <c r="C22" s="6"/>
      <c r="D22" s="6"/>
      <c r="E22" s="6"/>
      <c r="F22" s="6"/>
      <c r="G22" s="6"/>
      <c r="H22" s="300"/>
      <c r="I22" s="300"/>
      <c r="J22" s="6"/>
      <c r="K22" s="6"/>
      <c r="L22" s="6"/>
      <c r="M22" s="6"/>
      <c r="N22" s="6"/>
      <c r="O22" s="6"/>
      <c r="P22" s="300" t="s">
        <v>14</v>
      </c>
      <c r="Q22" s="300"/>
      <c r="R22" s="55"/>
      <c r="S22" s="300" t="s">
        <v>6</v>
      </c>
      <c r="T22" s="300"/>
      <c r="U22" s="6"/>
      <c r="V22" s="6"/>
      <c r="W22" s="6"/>
      <c r="X22" s="6"/>
      <c r="Y22" s="25"/>
      <c r="Z22" s="55"/>
      <c r="AA22" s="6"/>
      <c r="AB22" s="6"/>
      <c r="AC22" s="7"/>
      <c r="AD22" s="7"/>
      <c r="AE22" s="6"/>
      <c r="AF22" s="6"/>
      <c r="AG22" s="26"/>
      <c r="AH22" s="6"/>
      <c r="AI22" s="6"/>
      <c r="AJ22" s="55"/>
      <c r="AK22" s="55"/>
      <c r="AL22" s="300" t="s">
        <v>48</v>
      </c>
      <c r="AM22" s="300"/>
      <c r="AN22" s="6"/>
      <c r="AO22" s="106" t="s">
        <v>102</v>
      </c>
      <c r="AP22" s="27"/>
      <c r="AQ22" s="27"/>
      <c r="AR22" s="105">
        <f>B13</f>
        <v>6</v>
      </c>
      <c r="AS22" s="28" t="s">
        <v>1</v>
      </c>
      <c r="AT22" s="10"/>
    </row>
    <row r="23" spans="2:46" ht="23.25" x14ac:dyDescent="0.35">
      <c r="B23" s="5"/>
      <c r="C23" s="6"/>
      <c r="D23" s="6"/>
      <c r="E23" s="6"/>
      <c r="F23" s="6"/>
      <c r="G23" s="36" t="s">
        <v>12</v>
      </c>
      <c r="H23" s="36"/>
      <c r="J23" s="6"/>
      <c r="K23" s="300" t="s">
        <v>6</v>
      </c>
      <c r="L23" s="300"/>
      <c r="M23" s="6"/>
      <c r="N23" s="6"/>
      <c r="O23" s="6"/>
      <c r="P23" s="16">
        <v>0</v>
      </c>
      <c r="Q23" s="16" t="s">
        <v>1</v>
      </c>
      <c r="R23" s="55"/>
      <c r="S23" s="16">
        <f>(1-T19)*Q13</f>
        <v>0</v>
      </c>
      <c r="T23" s="9" t="s">
        <v>1</v>
      </c>
      <c r="U23" s="6"/>
      <c r="V23" s="55"/>
      <c r="W23" s="36" t="s">
        <v>13</v>
      </c>
      <c r="X23" s="36"/>
      <c r="Y23" s="25"/>
      <c r="Z23" s="6"/>
      <c r="AA23" s="6"/>
      <c r="AB23" s="6"/>
      <c r="AC23" s="7"/>
      <c r="AD23" s="7"/>
      <c r="AE23" s="6"/>
      <c r="AF23" s="36" t="s">
        <v>7</v>
      </c>
      <c r="AG23" s="36"/>
      <c r="AH23" s="6"/>
      <c r="AI23" s="6"/>
      <c r="AJ23" s="55"/>
      <c r="AK23" s="55"/>
      <c r="AL23" s="16">
        <f>AF24*AI29</f>
        <v>0.86740289999999987</v>
      </c>
      <c r="AM23" s="9" t="s">
        <v>1</v>
      </c>
      <c r="AN23" s="6"/>
      <c r="AO23" s="29" t="s">
        <v>11</v>
      </c>
      <c r="AP23" s="30"/>
      <c r="AQ23" s="30"/>
      <c r="AR23" s="49">
        <f>AN11</f>
        <v>3.5998309709999994</v>
      </c>
      <c r="AS23" s="31" t="s">
        <v>1</v>
      </c>
      <c r="AT23" s="10"/>
    </row>
    <row r="24" spans="2:46" ht="23.25" x14ac:dyDescent="0.35">
      <c r="B24" s="5"/>
      <c r="C24" s="6"/>
      <c r="D24" s="6"/>
      <c r="E24" s="6"/>
      <c r="F24" s="6"/>
      <c r="G24" s="9">
        <f>(1-F19)*B13</f>
        <v>0</v>
      </c>
      <c r="H24" s="9" t="s">
        <v>1</v>
      </c>
      <c r="J24" s="6"/>
      <c r="K24" s="16">
        <f>(1-K19)*G14</f>
        <v>0.65999999999999992</v>
      </c>
      <c r="L24" s="9" t="s">
        <v>1</v>
      </c>
      <c r="M24" s="6"/>
      <c r="N24" s="6"/>
      <c r="O24" s="6"/>
      <c r="P24" s="55"/>
      <c r="Q24" s="55"/>
      <c r="R24" s="55"/>
      <c r="S24" s="55"/>
      <c r="T24" s="55"/>
      <c r="U24" s="6"/>
      <c r="V24" s="55"/>
      <c r="W24" s="8">
        <f>W13-AA8</f>
        <v>0.80100000000000016</v>
      </c>
      <c r="X24" s="9" t="s">
        <v>1</v>
      </c>
      <c r="Y24" s="25"/>
      <c r="Z24" s="6"/>
      <c r="AA24" s="6"/>
      <c r="AB24" s="6"/>
      <c r="AC24" s="7"/>
      <c r="AD24" s="7"/>
      <c r="AE24" s="6"/>
      <c r="AF24" s="50">
        <f>AB12*(1-AD20)</f>
        <v>1.7702099999999998</v>
      </c>
      <c r="AG24" s="9" t="s">
        <v>1</v>
      </c>
      <c r="AH24" s="6"/>
      <c r="AI24" s="6"/>
      <c r="AJ24" s="55"/>
      <c r="AK24" s="55"/>
      <c r="AL24" s="6"/>
      <c r="AM24" s="6"/>
      <c r="AN24" s="6"/>
      <c r="AO24" s="29" t="s">
        <v>4</v>
      </c>
      <c r="AP24" s="30"/>
      <c r="AQ24" s="30"/>
      <c r="AR24" s="53">
        <f>AR23/(B13)</f>
        <v>0.59997182849999986</v>
      </c>
      <c r="AS24" s="31"/>
      <c r="AT24" s="10"/>
    </row>
    <row r="25" spans="2:46" ht="24" thickBot="1" x14ac:dyDescent="0.4">
      <c r="B25" s="5"/>
      <c r="C25" s="6"/>
      <c r="D25" s="6"/>
      <c r="E25" s="6"/>
      <c r="F25" s="6"/>
      <c r="G25" s="6"/>
      <c r="H25" s="6"/>
      <c r="I25" s="6"/>
      <c r="J25" s="6"/>
      <c r="K25" s="11"/>
      <c r="L25" s="9"/>
      <c r="M25" s="6"/>
      <c r="N25" s="6"/>
      <c r="O25" s="6"/>
      <c r="P25" s="55"/>
      <c r="Q25" s="55"/>
      <c r="R25" s="55"/>
      <c r="S25" s="55"/>
      <c r="T25" s="55"/>
      <c r="U25" s="6"/>
      <c r="V25" s="11"/>
      <c r="W25" s="9"/>
      <c r="X25" s="55"/>
      <c r="Y25" s="6"/>
      <c r="Z25" s="6"/>
      <c r="AA25" s="6"/>
      <c r="AB25" s="6"/>
      <c r="AC25" s="7"/>
      <c r="AD25" s="7"/>
      <c r="AE25" s="6"/>
      <c r="AH25" s="6"/>
      <c r="AI25" s="6"/>
      <c r="AJ25" s="35"/>
      <c r="AM25" s="46"/>
      <c r="AN25" s="6"/>
      <c r="AO25" s="32" t="s">
        <v>5</v>
      </c>
      <c r="AP25" s="33"/>
      <c r="AQ25" s="33"/>
      <c r="AR25" s="48">
        <f>G24+K24+P23+S23+W24+AF31+AK31</f>
        <v>2.4001690289999997</v>
      </c>
      <c r="AS25" s="34" t="s">
        <v>1</v>
      </c>
      <c r="AT25" s="10"/>
    </row>
    <row r="26" spans="2:46" ht="18.75" x14ac:dyDescent="0.3">
      <c r="B26" s="5"/>
      <c r="C26" s="6"/>
      <c r="D26" s="6"/>
      <c r="E26" s="6"/>
      <c r="F26" s="6"/>
      <c r="G26" s="6"/>
      <c r="H26" s="6"/>
      <c r="I26" s="6"/>
      <c r="J26" s="6"/>
      <c r="K26" s="6"/>
      <c r="L26" s="55"/>
      <c r="M26" s="55"/>
      <c r="N26" s="6"/>
      <c r="O26" s="6"/>
      <c r="P26" s="55"/>
      <c r="Q26" s="55"/>
      <c r="R26" s="55"/>
      <c r="S26" s="55"/>
      <c r="T26" s="55"/>
      <c r="U26" s="6"/>
      <c r="V26" s="6"/>
      <c r="W26" s="7"/>
      <c r="X26" s="7"/>
      <c r="Y26" s="6"/>
      <c r="Z26" s="6"/>
      <c r="AA26" s="6"/>
      <c r="AB26" s="6"/>
      <c r="AC26" s="7"/>
      <c r="AD26" s="7"/>
      <c r="AH26" s="6"/>
      <c r="AI26" s="6"/>
      <c r="AJ26" s="6"/>
      <c r="AM26" s="55"/>
      <c r="AN26" s="55"/>
      <c r="AO26" s="6"/>
      <c r="AP26" s="7"/>
      <c r="AQ26" s="7"/>
      <c r="AR26" s="6"/>
      <c r="AS26" s="6"/>
      <c r="AT26" s="10"/>
    </row>
    <row r="27" spans="2:46" ht="18.75" x14ac:dyDescent="0.3">
      <c r="B27" s="5"/>
      <c r="C27" s="6"/>
      <c r="D27" s="6"/>
      <c r="E27" s="6"/>
      <c r="F27" s="6"/>
      <c r="G27" s="6"/>
      <c r="H27" s="6"/>
      <c r="I27" s="6"/>
      <c r="J27" s="6"/>
      <c r="K27" s="6"/>
      <c r="L27" s="55"/>
      <c r="M27" s="55"/>
      <c r="N27" s="6"/>
      <c r="O27" s="55"/>
      <c r="P27" s="55"/>
      <c r="Q27" s="55"/>
      <c r="R27" s="55"/>
      <c r="S27" s="55"/>
      <c r="T27" s="55"/>
      <c r="U27" s="6"/>
      <c r="V27" s="6"/>
      <c r="W27" s="55"/>
      <c r="X27" s="55"/>
      <c r="Y27" s="6"/>
      <c r="Z27" s="6"/>
      <c r="AA27" s="6"/>
      <c r="AB27" s="7"/>
      <c r="AC27" s="36"/>
      <c r="AD27" s="36"/>
      <c r="AH27" s="6"/>
      <c r="AI27" s="6"/>
      <c r="AJ27" s="6"/>
      <c r="AK27" s="16"/>
      <c r="AL27" s="9"/>
      <c r="AM27" s="55"/>
      <c r="AN27" s="55"/>
      <c r="AO27" s="6"/>
      <c r="AP27" s="7"/>
      <c r="AQ27" s="7"/>
      <c r="AR27" s="6"/>
      <c r="AS27" s="7"/>
      <c r="AT27" s="10"/>
    </row>
    <row r="28" spans="2:46" ht="18.75" x14ac:dyDescent="0.3">
      <c r="B28" s="5"/>
      <c r="C28" s="9"/>
      <c r="D28" s="9"/>
      <c r="E28" s="6"/>
      <c r="F28" s="6"/>
      <c r="G28" s="6"/>
      <c r="H28" s="6"/>
      <c r="I28" s="6"/>
      <c r="J28" s="6"/>
      <c r="K28" s="6"/>
      <c r="L28" s="55"/>
      <c r="M28" s="55"/>
      <c r="N28" s="6"/>
      <c r="O28" s="55"/>
      <c r="P28" s="55"/>
      <c r="Q28" s="55"/>
      <c r="R28" s="55"/>
      <c r="S28" s="55"/>
      <c r="T28" s="55"/>
      <c r="U28" s="6"/>
      <c r="V28" s="6"/>
      <c r="W28" s="55"/>
      <c r="X28" s="55"/>
      <c r="Y28" s="6"/>
      <c r="Z28" s="6"/>
      <c r="AA28" s="6"/>
      <c r="AB28" s="7"/>
      <c r="AC28" s="8"/>
      <c r="AD28" s="8"/>
      <c r="AE28" s="8"/>
      <c r="AF28" s="55"/>
      <c r="AG28" s="55"/>
      <c r="AH28" s="6"/>
      <c r="AI28" s="6"/>
      <c r="AJ28" s="6"/>
      <c r="AK28" s="55"/>
      <c r="AL28" s="55"/>
      <c r="AM28" s="55"/>
      <c r="AN28" s="55"/>
      <c r="AO28" s="6"/>
      <c r="AP28" s="7"/>
      <c r="AQ28" s="7"/>
      <c r="AR28" s="47"/>
      <c r="AS28" s="7"/>
      <c r="AT28" s="10"/>
    </row>
    <row r="29" spans="2:46" ht="18.75" x14ac:dyDescent="0.3">
      <c r="B29" s="5"/>
      <c r="C29" s="37"/>
      <c r="D29" s="9"/>
      <c r="E29" s="6"/>
      <c r="F29" s="6"/>
      <c r="G29" s="6"/>
      <c r="H29" s="6"/>
      <c r="I29" s="6"/>
      <c r="J29" s="6"/>
      <c r="K29" s="6"/>
      <c r="L29" s="6"/>
      <c r="M29" s="6"/>
      <c r="N29" s="6"/>
      <c r="O29" s="55"/>
      <c r="P29" s="55"/>
      <c r="Q29" s="6"/>
      <c r="R29" s="6"/>
      <c r="S29" s="6"/>
      <c r="T29" s="6"/>
      <c r="U29" s="6"/>
      <c r="V29" s="6"/>
      <c r="W29" s="55"/>
      <c r="X29" s="55"/>
      <c r="Y29" s="6"/>
      <c r="Z29" s="6"/>
      <c r="AA29" s="6"/>
      <c r="AB29" s="7"/>
      <c r="AC29" s="38"/>
      <c r="AD29" s="11"/>
      <c r="AE29" s="11"/>
      <c r="AI29" s="51">
        <f>D47</f>
        <v>0.49</v>
      </c>
      <c r="AJ29" s="6"/>
      <c r="AK29" s="55"/>
      <c r="AL29" s="55"/>
      <c r="AM29" s="8"/>
      <c r="AN29" s="9"/>
      <c r="AO29" s="6"/>
      <c r="AP29" s="6"/>
      <c r="AQ29" s="6"/>
      <c r="AR29" s="6"/>
      <c r="AS29" s="7"/>
      <c r="AT29" s="10"/>
    </row>
    <row r="30" spans="2:46" ht="18.75" x14ac:dyDescent="0.3">
      <c r="B30" s="5"/>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12" t="s">
        <v>35</v>
      </c>
      <c r="AG30" s="55"/>
      <c r="AI30" s="6"/>
      <c r="AJ30" s="6"/>
      <c r="AK30" s="36" t="s">
        <v>17</v>
      </c>
      <c r="AL30" s="36"/>
      <c r="AM30" s="11"/>
      <c r="AN30" s="9"/>
      <c r="AO30" s="6"/>
      <c r="AP30" s="6"/>
      <c r="AQ30" s="6"/>
      <c r="AR30" s="6"/>
      <c r="AS30" s="6"/>
      <c r="AT30" s="10"/>
    </row>
    <row r="31" spans="2:46" ht="18.75" x14ac:dyDescent="0.3">
      <c r="B31" s="5"/>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9">
        <f>AL6/2</f>
        <v>1.8180964500000001E-2</v>
      </c>
      <c r="AG31" s="9" t="s">
        <v>1</v>
      </c>
      <c r="AH31" s="6"/>
      <c r="AI31" s="6"/>
      <c r="AJ31" s="6"/>
      <c r="AK31" s="16">
        <f>AF24-AL23+AL6/2</f>
        <v>0.92098806449999993</v>
      </c>
      <c r="AL31" s="9" t="s">
        <v>1</v>
      </c>
      <c r="AM31" s="6"/>
      <c r="AN31" s="6"/>
      <c r="AO31" s="6"/>
      <c r="AP31" s="6"/>
      <c r="AQ31" s="6"/>
      <c r="AR31" s="6"/>
      <c r="AS31" s="6"/>
      <c r="AT31" s="10"/>
    </row>
    <row r="32" spans="2:46" ht="18.75" x14ac:dyDescent="0.3">
      <c r="B32" s="5"/>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55"/>
      <c r="AG32" s="55"/>
      <c r="AH32" s="6"/>
      <c r="AI32" s="6"/>
      <c r="AJ32" s="55"/>
      <c r="AK32" s="55"/>
      <c r="AL32" s="55"/>
      <c r="AM32" s="6"/>
      <c r="AN32" s="6"/>
      <c r="AO32" s="6"/>
      <c r="AP32" s="6"/>
      <c r="AQ32" s="6"/>
      <c r="AR32" s="6"/>
      <c r="AS32" s="55"/>
      <c r="AT32" s="10"/>
    </row>
    <row r="33" spans="2:46" ht="18.75" x14ac:dyDescent="0.3">
      <c r="B33" s="5"/>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H33" s="6"/>
      <c r="AI33" s="55"/>
      <c r="AJ33" s="16"/>
      <c r="AK33" s="9"/>
      <c r="AL33" s="55"/>
      <c r="AM33" s="6"/>
      <c r="AN33" s="6"/>
      <c r="AO33" s="6"/>
      <c r="AP33" s="6"/>
      <c r="AQ33" s="6"/>
      <c r="AR33" s="6"/>
      <c r="AS33" s="7"/>
      <c r="AT33" s="10"/>
    </row>
    <row r="34" spans="2:46" ht="18.75" x14ac:dyDescent="0.3">
      <c r="B34" s="5"/>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H34" s="6"/>
      <c r="AI34" s="55"/>
      <c r="AJ34" s="55"/>
      <c r="AK34" s="55"/>
      <c r="AL34" s="6"/>
      <c r="AM34" s="6"/>
      <c r="AN34" s="6"/>
      <c r="AO34" s="6"/>
      <c r="AP34" s="6"/>
      <c r="AQ34" s="6"/>
      <c r="AR34" s="6"/>
      <c r="AS34" s="55"/>
      <c r="AT34" s="10"/>
    </row>
    <row r="35" spans="2:46" ht="18.75" x14ac:dyDescent="0.3">
      <c r="B35" s="5"/>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10"/>
    </row>
    <row r="36" spans="2:46" ht="21" x14ac:dyDescent="0.35">
      <c r="B36" s="5"/>
      <c r="C36" s="40" t="s">
        <v>205</v>
      </c>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10"/>
    </row>
    <row r="37" spans="2:46" ht="19.5" thickBot="1" x14ac:dyDescent="0.35">
      <c r="B37" s="41"/>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3"/>
    </row>
    <row r="38" spans="2:46" ht="23.45" customHeight="1" x14ac:dyDescent="0.25"/>
    <row r="39" spans="2:46" ht="42" hidden="1" customHeight="1" x14ac:dyDescent="0.35">
      <c r="B39" s="306" t="s">
        <v>44</v>
      </c>
      <c r="C39" s="306"/>
      <c r="D39" s="307" t="str">
        <f>'PFD (Opt 13)'!D39</f>
        <v>Flow Recovery (%)</v>
      </c>
      <c r="E39" s="307"/>
      <c r="F39" s="143" t="str">
        <f>'PFD (Opt 13)'!F39</f>
        <v>COD</v>
      </c>
      <c r="G39" s="143" t="str">
        <f>'PFD (Opt 13)'!G39</f>
        <v>BOD</v>
      </c>
      <c r="H39" s="143" t="str">
        <f>'PFD (Opt 13)'!H39</f>
        <v>TOC</v>
      </c>
      <c r="I39" s="143" t="str">
        <f>'PFD (Opt 13)'!I39</f>
        <v>TSS</v>
      </c>
      <c r="J39" s="143" t="str">
        <f>'PFD (Opt 13)'!J39</f>
        <v>VSS</v>
      </c>
      <c r="K39" s="143" t="str">
        <f>'PFD (Opt 13)'!K39</f>
        <v>Turbidity</v>
      </c>
      <c r="L39" s="143" t="str">
        <f>'PFD (Opt 13)'!L39</f>
        <v>TKN</v>
      </c>
      <c r="M39" s="143" t="str">
        <f>'PFD (Opt 13)'!M39</f>
        <v>NH3</v>
      </c>
      <c r="N39" s="143" t="str">
        <f>'PFD (Opt 13)'!N39</f>
        <v>NO3</v>
      </c>
      <c r="O39" s="143" t="str">
        <f>'PFD (Opt 13)'!O39</f>
        <v>TN</v>
      </c>
      <c r="P39" s="143" t="str">
        <f>'PFD (Opt 13)'!P39</f>
        <v>TP</v>
      </c>
      <c r="Q39" s="143" t="str">
        <f>'PFD (Opt 13)'!Q39</f>
        <v>RP(OP)</v>
      </c>
      <c r="R39" s="143" t="str">
        <f>'PFD (Opt 13)'!R39</f>
        <v>TDS</v>
      </c>
      <c r="S39" s="142"/>
      <c r="T39" s="144"/>
      <c r="U39" s="145"/>
      <c r="V39" s="146" t="s">
        <v>66</v>
      </c>
      <c r="W39" s="147"/>
      <c r="X39" s="147"/>
      <c r="Y39" s="147"/>
      <c r="Z39" s="147"/>
      <c r="AA39" s="142"/>
      <c r="AB39" s="142"/>
      <c r="AC39" s="142"/>
      <c r="AD39" s="142"/>
    </row>
    <row r="40" spans="2:46" ht="32.450000000000003" hidden="1" customHeight="1" x14ac:dyDescent="0.35">
      <c r="B40" s="302" t="s">
        <v>139</v>
      </c>
      <c r="C40" s="303"/>
      <c r="D40" s="304">
        <f>'PFD (Opt 13)'!D40</f>
        <v>1</v>
      </c>
      <c r="E40" s="305"/>
      <c r="F40" s="148">
        <f>'PFD (Opt 13)'!F40</f>
        <v>0.03</v>
      </c>
      <c r="G40" s="149">
        <f>'PFD (Opt 13)'!G40</f>
        <v>0.03</v>
      </c>
      <c r="H40" s="149">
        <f>'PFD (Opt 13)'!H40</f>
        <v>0.03</v>
      </c>
      <c r="I40" s="149">
        <f>'PFD (Opt 13)'!I40</f>
        <v>0.25</v>
      </c>
      <c r="J40" s="149">
        <f>'PFD (Opt 13)'!J40</f>
        <v>0.25</v>
      </c>
      <c r="K40" s="149">
        <f>'PFD (Opt 13)'!K40</f>
        <v>0.25</v>
      </c>
      <c r="L40" s="149">
        <f>'PFD (Opt 13)'!L40</f>
        <v>0.03</v>
      </c>
      <c r="M40" s="149">
        <f>'PFD (Opt 13)'!M40</f>
        <v>0</v>
      </c>
      <c r="N40" s="149">
        <f>'PFD (Opt 13)'!N40</f>
        <v>0</v>
      </c>
      <c r="O40" s="149">
        <f>'PFD (Opt 13)'!O40</f>
        <v>0.03</v>
      </c>
      <c r="P40" s="149">
        <f>'PFD (Opt 13)'!P40</f>
        <v>0.02</v>
      </c>
      <c r="Q40" s="149">
        <f>'PFD (Opt 13)'!Q40</f>
        <v>0</v>
      </c>
      <c r="R40" s="149">
        <f>'PFD (Opt 13)'!R40</f>
        <v>0</v>
      </c>
      <c r="S40" s="142"/>
      <c r="T40" s="142"/>
      <c r="U40" s="142"/>
      <c r="V40" s="150" t="s">
        <v>81</v>
      </c>
      <c r="W40" s="150"/>
      <c r="X40" s="147"/>
      <c r="Y40" s="147"/>
      <c r="Z40" s="147"/>
      <c r="AA40" s="142"/>
      <c r="AB40" s="142"/>
      <c r="AC40" s="142"/>
      <c r="AD40" s="142"/>
    </row>
    <row r="41" spans="2:46" ht="32.450000000000003" hidden="1" customHeight="1" x14ac:dyDescent="0.35">
      <c r="B41" s="302" t="s">
        <v>26</v>
      </c>
      <c r="C41" s="303"/>
      <c r="D41" s="304">
        <f>'PFD (Opt 13)'!D41</f>
        <v>0.89</v>
      </c>
      <c r="E41" s="305"/>
      <c r="F41" s="148">
        <f>'PFD (Opt 13)'!F41</f>
        <v>0.63</v>
      </c>
      <c r="G41" s="149">
        <f>'PFD (Opt 13)'!G41</f>
        <v>0.7</v>
      </c>
      <c r="H41" s="149">
        <f>'PFD (Opt 13)'!H41</f>
        <v>0.7</v>
      </c>
      <c r="I41" s="148">
        <f>'PFD (Opt 13)'!I41</f>
        <v>0.92</v>
      </c>
      <c r="J41" s="148">
        <f>'PFD (Opt 13)'!J41</f>
        <v>0.92</v>
      </c>
      <c r="K41" s="151">
        <f>'PFD (Opt 13)'!K41</f>
        <v>0.95</v>
      </c>
      <c r="L41" s="151">
        <f>'PFD (Opt 13)'!L41</f>
        <v>0.8</v>
      </c>
      <c r="M41" s="149">
        <f>'PFD (Opt 13)'!M41</f>
        <v>0</v>
      </c>
      <c r="N41" s="149">
        <f>'PFD (Opt 13)'!N41</f>
        <v>0</v>
      </c>
      <c r="O41" s="149">
        <f>'PFD (Opt 13)'!O41</f>
        <v>0</v>
      </c>
      <c r="P41" s="148">
        <f>'PFD (Opt 13)'!P41</f>
        <v>0.91</v>
      </c>
      <c r="Q41" s="151">
        <f>'PFD (Opt 13)'!Q41</f>
        <v>0.5</v>
      </c>
      <c r="R41" s="149">
        <f>'PFD (Opt 13)'!R41</f>
        <v>0</v>
      </c>
      <c r="S41" s="142"/>
      <c r="T41" s="142"/>
      <c r="U41" s="142"/>
      <c r="V41" s="152" t="s">
        <v>70</v>
      </c>
      <c r="W41" s="152"/>
      <c r="X41" s="152"/>
      <c r="Y41" s="152"/>
      <c r="Z41" s="152"/>
      <c r="AA41" s="153"/>
      <c r="AB41" s="142"/>
      <c r="AC41" s="142"/>
      <c r="AD41" s="142"/>
    </row>
    <row r="42" spans="2:46" ht="32.450000000000003" hidden="1" customHeight="1" x14ac:dyDescent="0.35">
      <c r="B42" s="302" t="s">
        <v>27</v>
      </c>
      <c r="C42" s="303"/>
      <c r="D42" s="304">
        <f>'PFD (Opt 13)'!D42</f>
        <v>1</v>
      </c>
      <c r="E42" s="305"/>
      <c r="F42" s="148">
        <f>'PFD (Opt 13)'!F42</f>
        <v>0.79</v>
      </c>
      <c r="G42" s="148">
        <f>'PFD (Opt 13)'!G42</f>
        <v>0.53</v>
      </c>
      <c r="H42" s="149">
        <f>'PFD (Opt 13)'!H42</f>
        <v>0.8</v>
      </c>
      <c r="I42" s="154">
        <f>'PFD (Opt 13)'!I42</f>
        <v>0</v>
      </c>
      <c r="J42" s="154">
        <f>'PFD (Opt 13)'!J42</f>
        <v>0</v>
      </c>
      <c r="K42" s="154">
        <f>'PFD (Opt 13)'!K42</f>
        <v>0</v>
      </c>
      <c r="L42" s="149">
        <f>'PFD (Opt 13)'!L42</f>
        <v>0</v>
      </c>
      <c r="M42" s="149">
        <f>'PFD (Opt 13)'!M42</f>
        <v>0.9</v>
      </c>
      <c r="N42" s="154">
        <f>'PFD (Opt 13)'!N42</f>
        <v>0</v>
      </c>
      <c r="O42" s="154">
        <f>'PFD (Opt 13)'!O42</f>
        <v>0</v>
      </c>
      <c r="P42" s="149">
        <f>'PFD (Opt 13)'!P42</f>
        <v>0.5</v>
      </c>
      <c r="Q42" s="149">
        <f>'PFD (Opt 13)'!Q42</f>
        <v>0.05</v>
      </c>
      <c r="R42" s="149">
        <f>'PFD (Opt 13)'!R42</f>
        <v>0</v>
      </c>
      <c r="S42" s="142"/>
      <c r="T42" s="142"/>
      <c r="U42" s="142"/>
      <c r="V42" s="147" t="s">
        <v>83</v>
      </c>
      <c r="W42" s="142"/>
      <c r="X42" s="142"/>
      <c r="Y42" s="142"/>
      <c r="Z42" s="142"/>
      <c r="AA42" s="142"/>
      <c r="AB42" s="142"/>
      <c r="AC42" s="142"/>
      <c r="AD42" s="142"/>
    </row>
    <row r="43" spans="2:46" ht="32.450000000000003" hidden="1" customHeight="1" x14ac:dyDescent="0.35">
      <c r="B43" s="302" t="s">
        <v>28</v>
      </c>
      <c r="C43" s="303"/>
      <c r="D43" s="304">
        <f>'PFD (Opt 13)'!D43</f>
        <v>0.89</v>
      </c>
      <c r="E43" s="305"/>
      <c r="F43" s="148">
        <f>'PFD (Opt 13)'!F43</f>
        <v>0.63</v>
      </c>
      <c r="G43" s="149">
        <f>'PFD (Opt 13)'!G43</f>
        <v>0.7</v>
      </c>
      <c r="H43" s="149">
        <f>'PFD (Opt 13)'!H43</f>
        <v>0.7</v>
      </c>
      <c r="I43" s="148">
        <f>'PFD (Opt 13)'!I43</f>
        <v>0.92</v>
      </c>
      <c r="J43" s="148">
        <f>'PFD (Opt 13)'!J43</f>
        <v>0.92</v>
      </c>
      <c r="K43" s="151">
        <f>'PFD (Opt 13)'!K43</f>
        <v>0.95</v>
      </c>
      <c r="L43" s="151">
        <f>'PFD (Opt 13)'!L43</f>
        <v>0.8</v>
      </c>
      <c r="M43" s="149">
        <f>'PFD (Opt 13)'!M43</f>
        <v>0</v>
      </c>
      <c r="N43" s="149">
        <f>'PFD (Opt 13)'!N43</f>
        <v>0</v>
      </c>
      <c r="O43" s="149">
        <f>'PFD (Opt 13)'!O43</f>
        <v>0.5</v>
      </c>
      <c r="P43" s="148">
        <f>'PFD (Opt 13)'!P43</f>
        <v>0.91</v>
      </c>
      <c r="Q43" s="149">
        <f>'PFD (Opt 13)'!Q43</f>
        <v>0</v>
      </c>
      <c r="R43" s="149">
        <f>'PFD (Opt 13)'!R43</f>
        <v>0</v>
      </c>
      <c r="S43" s="142"/>
      <c r="T43" s="142"/>
      <c r="U43" s="142"/>
      <c r="V43" s="155" t="s">
        <v>138</v>
      </c>
      <c r="W43" s="155"/>
      <c r="X43" s="155"/>
      <c r="Y43" s="155"/>
      <c r="Z43" s="155"/>
      <c r="AA43" s="156"/>
      <c r="AB43" s="156"/>
      <c r="AC43" s="142"/>
      <c r="AD43" s="142"/>
    </row>
    <row r="44" spans="2:46" ht="32.450000000000003" hidden="1" customHeight="1" x14ac:dyDescent="0.35">
      <c r="B44" s="302" t="s">
        <v>33</v>
      </c>
      <c r="C44" s="303"/>
      <c r="D44" s="304">
        <f>'PFD (Opt 13)'!D44</f>
        <v>0.85</v>
      </c>
      <c r="E44" s="305"/>
      <c r="F44" s="149">
        <f>'PFD (Opt 13)'!F44</f>
        <v>0.3</v>
      </c>
      <c r="G44" s="149">
        <f>'PFD (Opt 13)'!G44</f>
        <v>0.3</v>
      </c>
      <c r="H44" s="148">
        <f>'PFD (Opt 13)'!H44</f>
        <v>0.08</v>
      </c>
      <c r="I44" s="148">
        <f>'PFD (Opt 13)'!I44</f>
        <v>0.85</v>
      </c>
      <c r="J44" s="148">
        <f>'PFD (Opt 13)'!J44</f>
        <v>0.85</v>
      </c>
      <c r="K44" s="148">
        <f>'PFD (Opt 13)'!K44</f>
        <v>0.88</v>
      </c>
      <c r="L44" s="149">
        <f>'PFD (Opt 13)'!L44</f>
        <v>0.9</v>
      </c>
      <c r="M44" s="149">
        <f>'PFD (Opt 13)'!M44</f>
        <v>0</v>
      </c>
      <c r="N44" s="149">
        <f>'PFD (Opt 13)'!N44</f>
        <v>0</v>
      </c>
      <c r="O44" s="149">
        <f>'PFD (Opt 13)'!O44</f>
        <v>0.8</v>
      </c>
      <c r="P44" s="149">
        <f>'PFD (Opt 13)'!P44</f>
        <v>0.5</v>
      </c>
      <c r="Q44" s="149">
        <f>'PFD (Opt 13)'!Q44</f>
        <v>0</v>
      </c>
      <c r="R44" s="148">
        <f>'PFD (Opt 13)'!R44</f>
        <v>0</v>
      </c>
      <c r="S44" s="142"/>
      <c r="T44" s="142"/>
      <c r="U44" s="142"/>
      <c r="V44" s="142"/>
      <c r="W44" s="142"/>
      <c r="X44" s="142"/>
      <c r="Y44" s="142"/>
      <c r="Z44" s="142"/>
      <c r="AA44" s="142"/>
      <c r="AB44" s="142"/>
      <c r="AC44" s="142"/>
      <c r="AD44" s="142"/>
    </row>
    <row r="45" spans="2:46" ht="32.450000000000003" hidden="1" customHeight="1" x14ac:dyDescent="0.35">
      <c r="B45" s="302" t="s">
        <v>31</v>
      </c>
      <c r="C45" s="303"/>
      <c r="D45" s="304">
        <f>'PFD (Opt 13)'!D45</f>
        <v>1</v>
      </c>
      <c r="E45" s="305"/>
      <c r="F45" s="148">
        <f>'PFD (Opt 13)'!F45</f>
        <v>0</v>
      </c>
      <c r="G45" s="148">
        <f>'PFD (Opt 13)'!G45</f>
        <v>0</v>
      </c>
      <c r="H45" s="148">
        <f>'PFD (Opt 13)'!H45</f>
        <v>0.3</v>
      </c>
      <c r="I45" s="148">
        <f>'PFD (Opt 13)'!I45</f>
        <v>0</v>
      </c>
      <c r="J45" s="148">
        <f>'PFD (Opt 13)'!J45</f>
        <v>0</v>
      </c>
      <c r="K45" s="148">
        <f>'PFD (Opt 13)'!K45</f>
        <v>0</v>
      </c>
      <c r="L45" s="148">
        <f>'PFD (Opt 13)'!L45</f>
        <v>0</v>
      </c>
      <c r="M45" s="148">
        <f>'PFD (Opt 13)'!M45</f>
        <v>0</v>
      </c>
      <c r="N45" s="148">
        <f>'PFD (Opt 13)'!N45</f>
        <v>0</v>
      </c>
      <c r="O45" s="148">
        <f>'PFD (Opt 13)'!O45</f>
        <v>0</v>
      </c>
      <c r="P45" s="148">
        <f>'PFD (Opt 13)'!P45</f>
        <v>0</v>
      </c>
      <c r="Q45" s="148">
        <f>'PFD (Opt 13)'!Q45</f>
        <v>0</v>
      </c>
      <c r="R45" s="148">
        <f>'PFD (Opt 13)'!R45</f>
        <v>0</v>
      </c>
      <c r="S45" s="142"/>
      <c r="T45" s="142"/>
      <c r="U45" s="142"/>
      <c r="V45" s="142"/>
      <c r="W45" s="142"/>
      <c r="X45" s="142"/>
      <c r="Y45" s="142"/>
      <c r="Z45" s="142"/>
      <c r="AA45" s="142"/>
      <c r="AB45" s="142"/>
      <c r="AC45" s="142"/>
      <c r="AD45" s="142"/>
    </row>
    <row r="46" spans="2:46" ht="32.450000000000003" hidden="1" customHeight="1" x14ac:dyDescent="0.35">
      <c r="B46" s="302" t="s">
        <v>30</v>
      </c>
      <c r="C46" s="303"/>
      <c r="D46" s="304">
        <f>'PFD (Opt 13)'!D46</f>
        <v>0.61</v>
      </c>
      <c r="E46" s="305"/>
      <c r="F46" s="149">
        <f>'PFD (Opt 13)'!F46</f>
        <v>0.9</v>
      </c>
      <c r="G46" s="149">
        <f>'PFD (Opt 13)'!G46</f>
        <v>0.9</v>
      </c>
      <c r="H46" s="148">
        <f>'PFD (Opt 13)'!H46</f>
        <v>0.82</v>
      </c>
      <c r="I46" s="149">
        <f>'PFD (Opt 13)'!I46</f>
        <v>0.99</v>
      </c>
      <c r="J46" s="149">
        <f>'PFD (Opt 13)'!J46</f>
        <v>0.99</v>
      </c>
      <c r="K46" s="149">
        <f>'PFD (Opt 13)'!K46</f>
        <v>0.99</v>
      </c>
      <c r="L46" s="149">
        <f>'PFD (Opt 13)'!L46</f>
        <v>0.9</v>
      </c>
      <c r="M46" s="151">
        <f>'PFD (Opt 13)'!M46</f>
        <v>0.95</v>
      </c>
      <c r="N46" s="148">
        <f>'PFD (Opt 13)'!N46</f>
        <v>0.94</v>
      </c>
      <c r="O46" s="151">
        <f>'PFD (Opt 13)'!O46</f>
        <v>0.95</v>
      </c>
      <c r="P46" s="149">
        <f>'PFD (Opt 13)'!P46</f>
        <v>0.9</v>
      </c>
      <c r="Q46" s="151">
        <f>'PFD (Opt 13)'!Q46</f>
        <v>0.95</v>
      </c>
      <c r="R46" s="148">
        <f>'PFD (Opt 13)'!R46</f>
        <v>0.99</v>
      </c>
      <c r="S46" s="157" t="s">
        <v>52</v>
      </c>
      <c r="T46" s="142"/>
      <c r="U46" s="142"/>
      <c r="V46" s="142"/>
      <c r="W46" s="142"/>
      <c r="X46" s="142"/>
      <c r="Y46" s="142"/>
      <c r="Z46" s="142"/>
      <c r="AA46" s="142"/>
      <c r="AB46" s="142"/>
      <c r="AC46" s="142"/>
      <c r="AD46" s="142"/>
    </row>
    <row r="47" spans="2:46" ht="35.450000000000003" hidden="1" customHeight="1" x14ac:dyDescent="0.35">
      <c r="B47" s="302" t="s">
        <v>29</v>
      </c>
      <c r="C47" s="303"/>
      <c r="D47" s="304">
        <f>'PFD (Opt 13)'!D47</f>
        <v>0.49</v>
      </c>
      <c r="E47" s="305"/>
      <c r="F47" s="149">
        <f>'PFD (Opt 13)'!F47</f>
        <v>0.9</v>
      </c>
      <c r="G47" s="149">
        <f>'PFD (Opt 13)'!G47</f>
        <v>0.9</v>
      </c>
      <c r="H47" s="148">
        <f>'PFD (Opt 13)'!H47</f>
        <v>0.98</v>
      </c>
      <c r="I47" s="149">
        <f>'PFD (Opt 13)'!I47</f>
        <v>0.99</v>
      </c>
      <c r="J47" s="149">
        <f>'PFD (Opt 13)'!J47</f>
        <v>0.99</v>
      </c>
      <c r="K47" s="149">
        <f>'PFD (Opt 13)'!K47</f>
        <v>0.99</v>
      </c>
      <c r="L47" s="149">
        <f>'PFD (Opt 13)'!L47</f>
        <v>0.9</v>
      </c>
      <c r="M47" s="151">
        <f>'PFD (Opt 13)'!M47</f>
        <v>0.95</v>
      </c>
      <c r="N47" s="148">
        <f>'PFD (Opt 13)'!N47</f>
        <v>0.83</v>
      </c>
      <c r="O47" s="151">
        <f>'PFD (Opt 13)'!O47</f>
        <v>0.95</v>
      </c>
      <c r="P47" s="149">
        <f>'PFD (Opt 13)'!P47</f>
        <v>0.9</v>
      </c>
      <c r="Q47" s="151">
        <f>'PFD (Opt 13)'!Q47</f>
        <v>0.95</v>
      </c>
      <c r="R47" s="148">
        <f>'PFD (Opt 13)'!R47</f>
        <v>0.99</v>
      </c>
      <c r="S47" s="142"/>
      <c r="T47" s="142"/>
      <c r="U47" s="142"/>
      <c r="V47" s="142"/>
      <c r="W47" s="142"/>
      <c r="X47" s="142"/>
      <c r="Y47" s="142"/>
      <c r="Z47" s="142"/>
      <c r="AA47" s="142"/>
      <c r="AB47" s="142"/>
      <c r="AC47" s="142"/>
      <c r="AD47" s="142"/>
    </row>
    <row r="48" spans="2:46" ht="35.450000000000003" hidden="1" customHeight="1" x14ac:dyDescent="0.35">
      <c r="B48" s="284"/>
      <c r="C48" s="284"/>
      <c r="D48" s="71"/>
      <c r="E48" s="71"/>
      <c r="F48" s="58"/>
      <c r="G48" s="107"/>
      <c r="H48" s="163"/>
      <c r="I48" s="163"/>
      <c r="J48" s="72"/>
      <c r="K48" s="72"/>
      <c r="L48" s="72"/>
      <c r="M48" s="72"/>
      <c r="N48" s="72"/>
      <c r="O48" s="72"/>
      <c r="P48" s="72"/>
      <c r="Q48" s="73"/>
      <c r="R48" s="73"/>
      <c r="S48" s="73"/>
      <c r="T48" s="72"/>
      <c r="U48" s="73"/>
      <c r="V48" s="73"/>
    </row>
    <row r="49" spans="2:39" ht="40.15" customHeight="1" x14ac:dyDescent="0.35">
      <c r="B49" s="164" t="s">
        <v>23</v>
      </c>
      <c r="C49" s="165"/>
      <c r="D49" s="74" t="s">
        <v>162</v>
      </c>
      <c r="E49" s="74" t="s">
        <v>69</v>
      </c>
      <c r="F49" s="74" t="s">
        <v>68</v>
      </c>
      <c r="G49" s="59" t="s">
        <v>19</v>
      </c>
      <c r="H49" s="59" t="s">
        <v>39</v>
      </c>
      <c r="I49" s="59" t="s">
        <v>21</v>
      </c>
      <c r="J49" s="59" t="s">
        <v>20</v>
      </c>
      <c r="K49" s="59" t="s">
        <v>53</v>
      </c>
      <c r="L49" s="76" t="s">
        <v>40</v>
      </c>
      <c r="M49" s="59" t="s">
        <v>45</v>
      </c>
      <c r="N49" s="59" t="s">
        <v>37</v>
      </c>
      <c r="O49" s="59" t="s">
        <v>38</v>
      </c>
      <c r="P49" s="59" t="s">
        <v>41</v>
      </c>
      <c r="Q49" s="59" t="s">
        <v>46</v>
      </c>
      <c r="R49" s="57" t="s">
        <v>65</v>
      </c>
      <c r="S49" s="59" t="s">
        <v>22</v>
      </c>
      <c r="T49" s="75" t="s">
        <v>47</v>
      </c>
      <c r="V49" s="285" t="s">
        <v>140</v>
      </c>
      <c r="W49" s="286"/>
      <c r="X49" s="289" t="s">
        <v>82</v>
      </c>
      <c r="Y49" s="289"/>
      <c r="Z49" s="289"/>
      <c r="AA49" s="289"/>
      <c r="AB49" s="290" t="s">
        <v>165</v>
      </c>
      <c r="AC49" s="291"/>
      <c r="AD49" s="315" t="s">
        <v>164</v>
      </c>
      <c r="AE49" s="316"/>
      <c r="AF49" s="294" t="s">
        <v>167</v>
      </c>
      <c r="AG49" s="295"/>
      <c r="AH49" s="308" t="s">
        <v>168</v>
      </c>
      <c r="AI49" s="309"/>
      <c r="AJ49" s="174"/>
      <c r="AK49" s="174"/>
      <c r="AL49" s="174"/>
      <c r="AM49" s="174"/>
    </row>
    <row r="50" spans="2:39" ht="40.15" customHeight="1" x14ac:dyDescent="0.35">
      <c r="B50" s="271" t="s">
        <v>24</v>
      </c>
      <c r="C50" s="272"/>
      <c r="D50" s="84" t="s">
        <v>1</v>
      </c>
      <c r="E50" s="84" t="s">
        <v>1</v>
      </c>
      <c r="F50" s="84" t="s">
        <v>1</v>
      </c>
      <c r="G50" s="85" t="s">
        <v>34</v>
      </c>
      <c r="H50" s="85" t="s">
        <v>34</v>
      </c>
      <c r="I50" s="85" t="s">
        <v>34</v>
      </c>
      <c r="J50" s="85" t="s">
        <v>34</v>
      </c>
      <c r="K50" s="85" t="s">
        <v>34</v>
      </c>
      <c r="L50" s="85" t="s">
        <v>42</v>
      </c>
      <c r="M50" s="85" t="s">
        <v>43</v>
      </c>
      <c r="N50" s="85" t="s">
        <v>43</v>
      </c>
      <c r="O50" s="85" t="s">
        <v>43</v>
      </c>
      <c r="P50" s="85" t="s">
        <v>43</v>
      </c>
      <c r="Q50" s="85" t="s">
        <v>51</v>
      </c>
      <c r="R50" s="85" t="s">
        <v>51</v>
      </c>
      <c r="S50" s="85" t="s">
        <v>34</v>
      </c>
      <c r="T50" s="86"/>
      <c r="V50" s="287"/>
      <c r="W50" s="288"/>
      <c r="X50" s="319" t="s">
        <v>103</v>
      </c>
      <c r="Y50" s="319"/>
      <c r="Z50" s="319" t="s">
        <v>166</v>
      </c>
      <c r="AA50" s="319"/>
      <c r="AB50" s="292"/>
      <c r="AC50" s="293"/>
      <c r="AD50" s="317"/>
      <c r="AE50" s="318"/>
      <c r="AF50" s="296"/>
      <c r="AG50" s="297"/>
      <c r="AH50" s="310"/>
      <c r="AI50" s="311"/>
      <c r="AJ50" s="175"/>
      <c r="AK50" s="175"/>
      <c r="AL50" s="175"/>
      <c r="AM50" s="175"/>
    </row>
    <row r="51" spans="2:39" ht="40.15" customHeight="1" x14ac:dyDescent="0.35">
      <c r="B51" s="271" t="s">
        <v>67</v>
      </c>
      <c r="C51" s="272"/>
      <c r="D51" s="236">
        <f>'Feed WQ'!$D$4</f>
        <v>6</v>
      </c>
      <c r="F51" s="86"/>
      <c r="G51" s="101">
        <f>INDEX('Feed WQ'!$D5:$D18,COLUMNS('Feed WQ'!$D5:D5))</f>
        <v>1887</v>
      </c>
      <c r="H51" s="101">
        <f>INDEX('Feed WQ'!$D5:$D18,COLUMNS('Feed WQ'!$D5:E5))</f>
        <v>699</v>
      </c>
      <c r="I51" s="101">
        <f>INDEX('Feed WQ'!$D5:$D18,COLUMNS('Feed WQ'!$D5:F5))</f>
        <v>709</v>
      </c>
      <c r="J51" s="101">
        <f>INDEX('Feed WQ'!$D5:$D18,COLUMNS('Feed WQ'!$D5:G5))</f>
        <v>45</v>
      </c>
      <c r="K51" s="101">
        <f>INDEX('Feed WQ'!$D5:$D18,COLUMNS('Feed WQ'!$D5:H5))</f>
        <v>25</v>
      </c>
      <c r="L51" s="101">
        <f>INDEX('Feed WQ'!$D5:$D18,COLUMNS('Feed WQ'!$D5:I5))</f>
        <v>29</v>
      </c>
      <c r="M51" s="101">
        <f>INDEX('Feed WQ'!$D5:$D18,COLUMNS('Feed WQ'!$D5:J5))</f>
        <v>77</v>
      </c>
      <c r="N51" s="101">
        <f>INDEX('Feed WQ'!$D5:$D18,COLUMNS('Feed WQ'!$D5:K5))</f>
        <v>11</v>
      </c>
      <c r="O51" s="101">
        <f>INDEX('Feed WQ'!$D5:$D18,COLUMNS('Feed WQ'!$D5:L5))</f>
        <v>1E-4</v>
      </c>
      <c r="P51" s="101">
        <f>INDEX('Feed WQ'!$D5:$D18,COLUMNS('Feed WQ'!$D5:M5))</f>
        <v>77.000100000000003</v>
      </c>
      <c r="Q51" s="101">
        <f>INDEX('Feed WQ'!$D5:$D18,COLUMNS('Feed WQ'!$D5:N5))</f>
        <v>3</v>
      </c>
      <c r="R51" s="102">
        <f>INDEX('Feed WQ'!$D5:$D18,COLUMNS('Feed WQ'!$D5:O5))</f>
        <v>0.1</v>
      </c>
      <c r="S51" s="101">
        <f>INDEX('Feed WQ'!$D5:$D18,COLUMNS('Feed WQ'!$D5:P5))</f>
        <v>2181</v>
      </c>
      <c r="T51" s="102">
        <f>INDEX('Feed WQ'!$D5:$D18,COLUMNS('Feed WQ'!$D5:Q5))</f>
        <v>8.9</v>
      </c>
      <c r="V51" s="273" t="s">
        <v>67</v>
      </c>
      <c r="W51" s="274"/>
      <c r="X51" s="275">
        <v>0</v>
      </c>
      <c r="Y51" s="275"/>
      <c r="Z51" s="275">
        <f>X51*D51*24</f>
        <v>0</v>
      </c>
      <c r="AA51" s="275"/>
      <c r="AB51" s="283"/>
      <c r="AC51" s="283"/>
      <c r="AD51" s="283"/>
      <c r="AE51" s="283"/>
      <c r="AF51" s="312"/>
      <c r="AG51" s="312"/>
      <c r="AH51" s="313"/>
      <c r="AI51" s="313"/>
      <c r="AJ51" s="176"/>
      <c r="AK51" s="176"/>
      <c r="AL51" s="177"/>
      <c r="AM51" s="177"/>
    </row>
    <row r="52" spans="2:39" ht="40.15" customHeight="1" x14ac:dyDescent="0.35">
      <c r="B52" s="271" t="s">
        <v>25</v>
      </c>
      <c r="C52" s="272"/>
      <c r="D52" s="236">
        <f>'Feed WQ'!$D$4</f>
        <v>6</v>
      </c>
      <c r="E52" s="87">
        <f>D40*D51</f>
        <v>6</v>
      </c>
      <c r="F52" s="87">
        <f>D51-E52</f>
        <v>0</v>
      </c>
      <c r="G52" s="92">
        <f t="shared" ref="G52:S53" si="0">(1-F40)*G51</f>
        <v>1830.3899999999999</v>
      </c>
      <c r="H52" s="88">
        <f t="shared" si="0"/>
        <v>678.03</v>
      </c>
      <c r="I52" s="88">
        <f t="shared" si="0"/>
        <v>687.73</v>
      </c>
      <c r="J52" s="88">
        <f t="shared" si="0"/>
        <v>33.75</v>
      </c>
      <c r="K52" s="89">
        <f t="shared" si="0"/>
        <v>18.75</v>
      </c>
      <c r="L52" s="89">
        <f t="shared" si="0"/>
        <v>21.75</v>
      </c>
      <c r="M52" s="89">
        <f t="shared" si="0"/>
        <v>74.69</v>
      </c>
      <c r="N52" s="89">
        <f t="shared" si="0"/>
        <v>11</v>
      </c>
      <c r="O52" s="89">
        <f t="shared" si="0"/>
        <v>1E-4</v>
      </c>
      <c r="P52" s="89">
        <f t="shared" si="0"/>
        <v>74.690096999999994</v>
      </c>
      <c r="Q52" s="89">
        <f t="shared" si="0"/>
        <v>2.94</v>
      </c>
      <c r="R52" s="89">
        <f t="shared" si="0"/>
        <v>0.1</v>
      </c>
      <c r="S52" s="92">
        <f t="shared" si="0"/>
        <v>2181</v>
      </c>
      <c r="T52" s="90"/>
      <c r="V52" s="273" t="s">
        <v>25</v>
      </c>
      <c r="W52" s="274"/>
      <c r="X52" s="275">
        <v>0.01</v>
      </c>
      <c r="Y52" s="275"/>
      <c r="Z52" s="275">
        <f t="shared" ref="Z52:Z60" si="1">X52*D52*24</f>
        <v>1.44</v>
      </c>
      <c r="AA52" s="275"/>
      <c r="AB52" s="262">
        <v>0</v>
      </c>
      <c r="AC52" s="262"/>
      <c r="AD52" s="262">
        <v>0</v>
      </c>
      <c r="AE52" s="262"/>
      <c r="AF52" s="263">
        <f>AB52*D52*24</f>
        <v>0</v>
      </c>
      <c r="AG52" s="263"/>
      <c r="AH52" s="276">
        <f>AD52*D52*24</f>
        <v>0</v>
      </c>
      <c r="AI52" s="277"/>
      <c r="AJ52" s="178"/>
      <c r="AK52" s="178"/>
      <c r="AL52" s="177"/>
      <c r="AM52" s="177"/>
    </row>
    <row r="53" spans="2:39" ht="40.15" customHeight="1" x14ac:dyDescent="0.35">
      <c r="B53" s="271" t="s">
        <v>26</v>
      </c>
      <c r="C53" s="272"/>
      <c r="D53" s="236">
        <f>D52-F52</f>
        <v>6</v>
      </c>
      <c r="E53" s="87">
        <f>D41*E52</f>
        <v>5.34</v>
      </c>
      <c r="F53" s="87">
        <f t="shared" ref="F53:F54" si="2">E52-E53</f>
        <v>0.66000000000000014</v>
      </c>
      <c r="G53" s="88">
        <f t="shared" si="0"/>
        <v>677.24429999999995</v>
      </c>
      <c r="H53" s="89">
        <f t="shared" si="0"/>
        <v>203.40900000000002</v>
      </c>
      <c r="I53" s="88">
        <f t="shared" si="0"/>
        <v>206.31900000000005</v>
      </c>
      <c r="J53" s="89">
        <f t="shared" si="0"/>
        <v>2.6999999999999988</v>
      </c>
      <c r="K53" s="89">
        <f t="shared" si="0"/>
        <v>1.4999999999999993</v>
      </c>
      <c r="L53" s="89">
        <f t="shared" si="0"/>
        <v>1.087500000000001</v>
      </c>
      <c r="M53" s="89">
        <f t="shared" si="0"/>
        <v>14.937999999999997</v>
      </c>
      <c r="N53" s="89">
        <f t="shared" si="0"/>
        <v>11</v>
      </c>
      <c r="O53" s="89">
        <f t="shared" si="0"/>
        <v>1E-4</v>
      </c>
      <c r="P53" s="89">
        <f t="shared" si="0"/>
        <v>74.690096999999994</v>
      </c>
      <c r="Q53" s="89">
        <f t="shared" si="0"/>
        <v>0.26459999999999989</v>
      </c>
      <c r="R53" s="89">
        <f t="shared" si="0"/>
        <v>0.05</v>
      </c>
      <c r="S53" s="92">
        <f t="shared" si="0"/>
        <v>2181</v>
      </c>
      <c r="T53" s="90"/>
      <c r="V53" s="273" t="s">
        <v>26</v>
      </c>
      <c r="W53" s="274"/>
      <c r="X53" s="282">
        <v>0.05</v>
      </c>
      <c r="Y53" s="282"/>
      <c r="Z53" s="275">
        <f t="shared" si="1"/>
        <v>7.2000000000000011</v>
      </c>
      <c r="AA53" s="275"/>
      <c r="AB53" s="262">
        <v>0.04</v>
      </c>
      <c r="AC53" s="262"/>
      <c r="AD53" s="262">
        <v>0.35</v>
      </c>
      <c r="AE53" s="262"/>
      <c r="AF53" s="263">
        <f t="shared" ref="AF53:AF58" si="3">AB53*D53*24</f>
        <v>5.76</v>
      </c>
      <c r="AG53" s="263"/>
      <c r="AH53" s="276">
        <f t="shared" ref="AH53:AH58" si="4">AD53*D53*24</f>
        <v>50.399999999999991</v>
      </c>
      <c r="AI53" s="277"/>
      <c r="AJ53" s="178"/>
      <c r="AK53" s="178"/>
      <c r="AL53" s="177"/>
      <c r="AM53" s="177"/>
    </row>
    <row r="54" spans="2:39" ht="40.15" customHeight="1" x14ac:dyDescent="0.35">
      <c r="B54" s="271" t="s">
        <v>27</v>
      </c>
      <c r="C54" s="272"/>
      <c r="D54" s="236">
        <f t="shared" ref="D54" si="5">D53-F53</f>
        <v>5.34</v>
      </c>
      <c r="E54" s="87">
        <f>D42*E53</f>
        <v>5.34</v>
      </c>
      <c r="F54" s="87">
        <f t="shared" si="2"/>
        <v>0</v>
      </c>
      <c r="G54" s="88">
        <f>(1-F42)*G53</f>
        <v>142.22130299999998</v>
      </c>
      <c r="H54" s="89">
        <f>(1-G42)*H53</f>
        <v>95.602230000000006</v>
      </c>
      <c r="I54" s="89">
        <f>(1-H42)*I53</f>
        <v>41.263800000000003</v>
      </c>
      <c r="J54" s="204">
        <v>3500</v>
      </c>
      <c r="K54" s="204">
        <f>0.75*J54</f>
        <v>2625</v>
      </c>
      <c r="L54" s="204">
        <v>50</v>
      </c>
      <c r="M54" s="204">
        <f>0.1*K54</f>
        <v>262.5</v>
      </c>
      <c r="N54" s="203">
        <f>(1-M42)*N53</f>
        <v>1.0999999999999996</v>
      </c>
      <c r="O54" s="203">
        <f>N53-N54</f>
        <v>9.9</v>
      </c>
      <c r="P54" s="202">
        <f>O54+M54</f>
        <v>272.39999999999998</v>
      </c>
      <c r="Q54" s="89">
        <f>(1-P42)*Q53</f>
        <v>0.13229999999999995</v>
      </c>
      <c r="R54" s="89">
        <f>(1-Q42)*R53</f>
        <v>4.7500000000000001E-2</v>
      </c>
      <c r="S54" s="92">
        <f>(1-R42)*S53</f>
        <v>2181</v>
      </c>
      <c r="T54" s="90"/>
      <c r="V54" s="273" t="s">
        <v>27</v>
      </c>
      <c r="W54" s="274"/>
      <c r="X54" s="275">
        <v>0.5</v>
      </c>
      <c r="Y54" s="275"/>
      <c r="Z54" s="275">
        <f t="shared" si="1"/>
        <v>64.08</v>
      </c>
      <c r="AA54" s="275"/>
      <c r="AB54" s="262">
        <v>0.16</v>
      </c>
      <c r="AC54" s="262"/>
      <c r="AD54" s="262">
        <v>0.36</v>
      </c>
      <c r="AE54" s="262"/>
      <c r="AF54" s="263">
        <f t="shared" si="3"/>
        <v>20.505600000000001</v>
      </c>
      <c r="AG54" s="263"/>
      <c r="AH54" s="276">
        <f t="shared" si="4"/>
        <v>46.137599999999999</v>
      </c>
      <c r="AI54" s="277"/>
      <c r="AJ54" s="176"/>
      <c r="AK54" s="176"/>
      <c r="AL54" s="177"/>
      <c r="AM54" s="177"/>
    </row>
    <row r="55" spans="2:39" ht="40.15" customHeight="1" x14ac:dyDescent="0.35">
      <c r="B55" s="278" t="s">
        <v>28</v>
      </c>
      <c r="C55" s="279"/>
      <c r="D55" s="236"/>
      <c r="E55" s="87"/>
      <c r="F55" s="87"/>
      <c r="G55" s="88"/>
      <c r="H55" s="89"/>
      <c r="I55" s="89"/>
      <c r="J55" s="88"/>
      <c r="K55" s="88"/>
      <c r="L55" s="89"/>
      <c r="M55" s="88"/>
      <c r="N55" s="89"/>
      <c r="O55" s="89"/>
      <c r="P55" s="88"/>
      <c r="Q55" s="89"/>
      <c r="R55" s="89"/>
      <c r="S55" s="92"/>
      <c r="T55" s="90"/>
      <c r="V55" s="278" t="s">
        <v>28</v>
      </c>
      <c r="W55" s="279"/>
      <c r="X55" s="275"/>
      <c r="Y55" s="275"/>
      <c r="Z55" s="275"/>
      <c r="AA55" s="275"/>
      <c r="AB55" s="262"/>
      <c r="AC55" s="262"/>
      <c r="AD55" s="262"/>
      <c r="AE55" s="262"/>
      <c r="AF55" s="263"/>
      <c r="AG55" s="263"/>
      <c r="AH55" s="276"/>
      <c r="AI55" s="277"/>
      <c r="AJ55" s="178"/>
      <c r="AK55" s="178"/>
      <c r="AL55" s="177"/>
      <c r="AM55" s="177"/>
    </row>
    <row r="56" spans="2:39" ht="40.15" customHeight="1" x14ac:dyDescent="0.35">
      <c r="B56" s="271" t="s">
        <v>33</v>
      </c>
      <c r="C56" s="272"/>
      <c r="D56" s="236">
        <f>D54-F54</f>
        <v>5.34</v>
      </c>
      <c r="E56" s="87">
        <f>D44*E54</f>
        <v>4.5389999999999997</v>
      </c>
      <c r="F56" s="87">
        <f>E54-E56</f>
        <v>0.80100000000000016</v>
      </c>
      <c r="G56" s="88">
        <f t="shared" ref="G56:S56" si="6">(1-F44)*G54</f>
        <v>99.554912099999981</v>
      </c>
      <c r="H56" s="88">
        <f t="shared" si="6"/>
        <v>66.921560999999997</v>
      </c>
      <c r="I56" s="88">
        <f t="shared" si="6"/>
        <v>37.962696000000008</v>
      </c>
      <c r="J56" s="88">
        <f t="shared" si="6"/>
        <v>525.00000000000011</v>
      </c>
      <c r="K56" s="88">
        <f t="shared" si="6"/>
        <v>393.75000000000006</v>
      </c>
      <c r="L56" s="88">
        <f t="shared" si="6"/>
        <v>6</v>
      </c>
      <c r="M56" s="88">
        <f t="shared" si="6"/>
        <v>26.249999999999993</v>
      </c>
      <c r="N56" s="88">
        <f t="shared" si="6"/>
        <v>1.0999999999999996</v>
      </c>
      <c r="O56" s="88">
        <f t="shared" si="6"/>
        <v>9.9</v>
      </c>
      <c r="P56" s="88">
        <f t="shared" si="6"/>
        <v>54.479999999999983</v>
      </c>
      <c r="Q56" s="88">
        <f t="shared" si="6"/>
        <v>6.6149999999999973E-2</v>
      </c>
      <c r="R56" s="88">
        <f t="shared" si="6"/>
        <v>4.7500000000000001E-2</v>
      </c>
      <c r="S56" s="92">
        <f t="shared" si="6"/>
        <v>2181</v>
      </c>
      <c r="T56" s="90"/>
      <c r="V56" s="273" t="s">
        <v>33</v>
      </c>
      <c r="W56" s="274"/>
      <c r="X56" s="275">
        <v>0.38500000000000001</v>
      </c>
      <c r="Y56" s="275"/>
      <c r="Z56" s="275">
        <f t="shared" si="1"/>
        <v>49.3416</v>
      </c>
      <c r="AA56" s="275"/>
      <c r="AB56" s="280">
        <v>0.26</v>
      </c>
      <c r="AC56" s="281"/>
      <c r="AD56" s="280">
        <v>0.4</v>
      </c>
      <c r="AE56" s="281"/>
      <c r="AF56" s="263">
        <f t="shared" si="3"/>
        <v>33.321600000000004</v>
      </c>
      <c r="AG56" s="263"/>
      <c r="AH56" s="276">
        <f t="shared" si="4"/>
        <v>51.264000000000003</v>
      </c>
      <c r="AI56" s="277"/>
      <c r="AJ56" s="179"/>
      <c r="AK56" s="179"/>
      <c r="AL56" s="177"/>
      <c r="AM56" s="177"/>
    </row>
    <row r="57" spans="2:39" ht="40.15" customHeight="1" x14ac:dyDescent="0.35">
      <c r="B57" s="271" t="s">
        <v>30</v>
      </c>
      <c r="C57" s="272"/>
      <c r="D57" s="236">
        <f t="shared" ref="D57" si="7">D56-F56</f>
        <v>4.5389999999999997</v>
      </c>
      <c r="E57" s="87">
        <f>D46*E56</f>
        <v>2.7687899999999996</v>
      </c>
      <c r="F57" s="91"/>
      <c r="G57" s="88">
        <f t="shared" ref="G57:S57" si="8">(1-F46)*G56</f>
        <v>9.9554912099999964</v>
      </c>
      <c r="H57" s="88">
        <f t="shared" si="8"/>
        <v>6.6921560999999983</v>
      </c>
      <c r="I57" s="88">
        <f t="shared" si="8"/>
        <v>6.8332852800000037</v>
      </c>
      <c r="J57" s="88">
        <f t="shared" si="8"/>
        <v>5.2500000000000062</v>
      </c>
      <c r="K57" s="88">
        <f t="shared" si="8"/>
        <v>3.937500000000004</v>
      </c>
      <c r="L57" s="88">
        <f t="shared" si="8"/>
        <v>6.0000000000000053E-2</v>
      </c>
      <c r="M57" s="88">
        <f t="shared" si="8"/>
        <v>2.6249999999999987</v>
      </c>
      <c r="N57" s="88">
        <f t="shared" si="8"/>
        <v>5.5000000000000028E-2</v>
      </c>
      <c r="O57" s="88">
        <f t="shared" si="8"/>
        <v>0.59400000000000053</v>
      </c>
      <c r="P57" s="88">
        <f t="shared" si="8"/>
        <v>2.7240000000000015</v>
      </c>
      <c r="Q57" s="88">
        <f t="shared" si="8"/>
        <v>6.6149999999999959E-3</v>
      </c>
      <c r="R57" s="88">
        <f t="shared" si="8"/>
        <v>2.3750000000000021E-3</v>
      </c>
      <c r="S57" s="88">
        <f t="shared" si="8"/>
        <v>21.81000000000002</v>
      </c>
      <c r="T57" s="90"/>
      <c r="V57" s="273" t="s">
        <v>160</v>
      </c>
      <c r="W57" s="274"/>
      <c r="X57" s="275">
        <v>1.2030000000000001</v>
      </c>
      <c r="Y57" s="275"/>
      <c r="Z57" s="275">
        <f t="shared" si="1"/>
        <v>131.05000799999999</v>
      </c>
      <c r="AA57" s="275"/>
      <c r="AB57" s="262">
        <v>0.4</v>
      </c>
      <c r="AC57" s="262"/>
      <c r="AD57" s="262">
        <v>0.55000000000000004</v>
      </c>
      <c r="AE57" s="262"/>
      <c r="AF57" s="263">
        <f t="shared" si="3"/>
        <v>43.574399999999997</v>
      </c>
      <c r="AG57" s="263"/>
      <c r="AH57" s="276">
        <f t="shared" si="4"/>
        <v>59.9148</v>
      </c>
      <c r="AI57" s="277"/>
      <c r="AJ57" s="179"/>
      <c r="AK57" s="179"/>
      <c r="AL57" s="177"/>
      <c r="AM57" s="177"/>
    </row>
    <row r="58" spans="2:39" ht="40.15" customHeight="1" x14ac:dyDescent="0.35">
      <c r="B58" s="271" t="s">
        <v>29</v>
      </c>
      <c r="C58" s="272"/>
      <c r="D58" s="236">
        <f>D57-E57</f>
        <v>1.7702100000000001</v>
      </c>
      <c r="E58" s="95">
        <f>(E56-E57)*D47</f>
        <v>0.86740289999999998</v>
      </c>
      <c r="F58" s="95">
        <f>(1-D47)*E58/D47</f>
        <v>0.90280710000000008</v>
      </c>
      <c r="G58" s="88">
        <f t="shared" ref="G58:S58" si="9">(1-F47)*($D$57*G56-$E$57*G57)/$D$58</f>
        <v>23.969759605615373</v>
      </c>
      <c r="H58" s="88">
        <f t="shared" si="9"/>
        <v>16.112652763846146</v>
      </c>
      <c r="I58" s="88">
        <f t="shared" si="9"/>
        <v>1.7330457425230785</v>
      </c>
      <c r="J58" s="88">
        <f t="shared" si="9"/>
        <v>13.379423076923089</v>
      </c>
      <c r="K58" s="88">
        <f t="shared" si="9"/>
        <v>10.034567307692317</v>
      </c>
      <c r="L58" s="88">
        <f t="shared" si="9"/>
        <v>0.15290769230769241</v>
      </c>
      <c r="M58" s="88">
        <f t="shared" si="9"/>
        <v>6.3201923076923041</v>
      </c>
      <c r="N58" s="88">
        <f t="shared" si="9"/>
        <v>0.13672435897435906</v>
      </c>
      <c r="O58" s="88">
        <f t="shared" si="9"/>
        <v>4.1574415384615389</v>
      </c>
      <c r="P58" s="88">
        <f t="shared" si="9"/>
        <v>6.7715846153846186</v>
      </c>
      <c r="Q58" s="88">
        <f t="shared" si="9"/>
        <v>1.5926884615384603E-2</v>
      </c>
      <c r="R58" s="88">
        <f t="shared" si="9"/>
        <v>5.9040064102564146E-3</v>
      </c>
      <c r="S58" s="88">
        <f t="shared" si="9"/>
        <v>55.581946153846197</v>
      </c>
      <c r="T58" s="90"/>
      <c r="V58" s="273" t="s">
        <v>161</v>
      </c>
      <c r="W58" s="274"/>
      <c r="X58" s="275">
        <v>1.2030000000000001</v>
      </c>
      <c r="Y58" s="275"/>
      <c r="Z58" s="275">
        <f t="shared" si="1"/>
        <v>51.109503119999999</v>
      </c>
      <c r="AA58" s="275"/>
      <c r="AB58" s="262">
        <v>0.4</v>
      </c>
      <c r="AC58" s="262"/>
      <c r="AD58" s="262">
        <v>0.55000000000000004</v>
      </c>
      <c r="AE58" s="262"/>
      <c r="AF58" s="263">
        <f t="shared" si="3"/>
        <v>16.994016000000002</v>
      </c>
      <c r="AG58" s="263"/>
      <c r="AH58" s="276">
        <f t="shared" si="4"/>
        <v>23.366772000000001</v>
      </c>
      <c r="AI58" s="277"/>
      <c r="AJ58" s="179"/>
      <c r="AK58" s="179"/>
      <c r="AL58" s="177"/>
      <c r="AM58" s="177"/>
    </row>
    <row r="59" spans="2:39" ht="40.15" customHeight="1" x14ac:dyDescent="0.35">
      <c r="B59" s="278" t="s">
        <v>31</v>
      </c>
      <c r="C59" s="279"/>
      <c r="D59" s="167"/>
      <c r="E59" s="87"/>
      <c r="F59" s="87"/>
      <c r="G59" s="89"/>
      <c r="H59" s="89"/>
      <c r="I59" s="89"/>
      <c r="J59" s="89"/>
      <c r="K59" s="89"/>
      <c r="L59" s="89"/>
      <c r="M59" s="89"/>
      <c r="N59" s="89"/>
      <c r="O59" s="89"/>
      <c r="P59" s="89"/>
      <c r="Q59" s="89"/>
      <c r="R59" s="89"/>
      <c r="S59" s="89"/>
      <c r="T59" s="90"/>
      <c r="V59" s="278" t="s">
        <v>31</v>
      </c>
      <c r="W59" s="279"/>
      <c r="X59" s="275"/>
      <c r="Y59" s="275"/>
      <c r="Z59" s="275"/>
      <c r="AA59" s="275"/>
      <c r="AB59" s="262"/>
      <c r="AC59" s="262"/>
      <c r="AD59" s="262"/>
      <c r="AE59" s="262"/>
      <c r="AF59" s="263"/>
      <c r="AG59" s="263"/>
      <c r="AH59" s="276"/>
      <c r="AI59" s="277"/>
      <c r="AJ59" s="179"/>
      <c r="AK59" s="179"/>
      <c r="AL59" s="177"/>
      <c r="AM59" s="177"/>
    </row>
    <row r="60" spans="2:39" ht="40.15" customHeight="1" x14ac:dyDescent="0.35">
      <c r="B60" s="271" t="s">
        <v>35</v>
      </c>
      <c r="C60" s="272"/>
      <c r="D60" s="167">
        <f>1%*(E57+E58)</f>
        <v>3.6361929000000001E-2</v>
      </c>
      <c r="E60" s="87">
        <f>D60</f>
        <v>3.6361929000000001E-2</v>
      </c>
      <c r="F60" s="87">
        <f>E60</f>
        <v>3.6361929000000001E-2</v>
      </c>
      <c r="G60" s="90"/>
      <c r="H60" s="90"/>
      <c r="I60" s="90"/>
      <c r="J60" s="90"/>
      <c r="K60" s="90"/>
      <c r="L60" s="90"/>
      <c r="M60" s="90"/>
      <c r="N60" s="90"/>
      <c r="O60" s="90"/>
      <c r="P60" s="90"/>
      <c r="Q60" s="90"/>
      <c r="R60" s="90"/>
      <c r="S60" s="90"/>
      <c r="T60" s="90"/>
      <c r="V60" s="273" t="s">
        <v>35</v>
      </c>
      <c r="W60" s="274"/>
      <c r="X60" s="275">
        <v>0.01</v>
      </c>
      <c r="Y60" s="275"/>
      <c r="Z60" s="275">
        <f t="shared" si="1"/>
        <v>8.7268629599999998E-3</v>
      </c>
      <c r="AA60" s="275"/>
      <c r="AB60" s="262"/>
      <c r="AC60" s="262"/>
      <c r="AD60" s="262"/>
      <c r="AE60" s="262"/>
      <c r="AF60" s="263"/>
      <c r="AG60" s="263"/>
      <c r="AH60" s="264"/>
      <c r="AI60" s="264"/>
      <c r="AJ60" s="178"/>
      <c r="AK60" s="178"/>
      <c r="AL60" s="177"/>
      <c r="AM60" s="177"/>
    </row>
    <row r="61" spans="2:39" ht="46.15" customHeight="1" x14ac:dyDescent="0.35">
      <c r="B61" s="265" t="s">
        <v>36</v>
      </c>
      <c r="C61" s="266"/>
      <c r="D61" s="267"/>
      <c r="E61" s="93">
        <f>E57+E58-E60</f>
        <v>3.5998309709999998</v>
      </c>
      <c r="F61" s="93"/>
      <c r="G61" s="93">
        <f>G58</f>
        <v>23.969759605615373</v>
      </c>
      <c r="H61" s="93">
        <f t="shared" ref="H61:S61" si="10">H58</f>
        <v>16.112652763846146</v>
      </c>
      <c r="I61" s="93">
        <f t="shared" si="10"/>
        <v>1.7330457425230785</v>
      </c>
      <c r="J61" s="93">
        <f t="shared" si="10"/>
        <v>13.379423076923089</v>
      </c>
      <c r="K61" s="93">
        <f t="shared" si="10"/>
        <v>10.034567307692317</v>
      </c>
      <c r="L61" s="93">
        <f t="shared" si="10"/>
        <v>0.15290769230769241</v>
      </c>
      <c r="M61" s="93">
        <f t="shared" si="10"/>
        <v>6.3201923076923041</v>
      </c>
      <c r="N61" s="93">
        <f t="shared" si="10"/>
        <v>0.13672435897435906</v>
      </c>
      <c r="O61" s="93">
        <f t="shared" si="10"/>
        <v>4.1574415384615389</v>
      </c>
      <c r="P61" s="93">
        <f t="shared" si="10"/>
        <v>6.7715846153846186</v>
      </c>
      <c r="Q61" s="93">
        <f t="shared" si="10"/>
        <v>1.5926884615384603E-2</v>
      </c>
      <c r="R61" s="93">
        <f t="shared" si="10"/>
        <v>5.9040064102564146E-3</v>
      </c>
      <c r="S61" s="94">
        <f t="shared" si="10"/>
        <v>55.581946153846197</v>
      </c>
      <c r="T61" s="94">
        <v>7.2</v>
      </c>
      <c r="V61" s="258" t="s">
        <v>141</v>
      </c>
      <c r="W61" s="259"/>
      <c r="X61" s="259"/>
      <c r="Y61" s="260"/>
      <c r="Z61" s="268">
        <f>SUM(Z51:AA60)</f>
        <v>304.22983798295996</v>
      </c>
      <c r="AA61" s="268"/>
      <c r="AB61" s="268">
        <f t="shared" ref="AB61" si="11">SUM(AB52:AC60)</f>
        <v>1.2600000000000002</v>
      </c>
      <c r="AC61" s="268"/>
      <c r="AD61" s="268">
        <f t="shared" ref="AD61" si="12">SUM(AD52:AE60)</f>
        <v>2.21</v>
      </c>
      <c r="AE61" s="268"/>
      <c r="AF61" s="269">
        <f>SUM(AF52:AG60)</f>
        <v>120.15561599999999</v>
      </c>
      <c r="AG61" s="269"/>
      <c r="AH61" s="270">
        <f>SUM(AH52:AI60)</f>
        <v>231.08317200000002</v>
      </c>
      <c r="AI61" s="270"/>
      <c r="AJ61" s="180"/>
      <c r="AK61" s="180"/>
      <c r="AL61" s="181"/>
      <c r="AM61" s="181"/>
    </row>
    <row r="62" spans="2:39" ht="40.15" customHeight="1" x14ac:dyDescent="0.35">
      <c r="B62" s="258" t="s">
        <v>132</v>
      </c>
      <c r="C62" s="259"/>
      <c r="D62" s="260"/>
      <c r="E62" s="54"/>
      <c r="F62" s="87">
        <f>F52+F53+F54</f>
        <v>0.66000000000000014</v>
      </c>
      <c r="G62" s="129">
        <f>($D$51*G51-$E$54*G54)/$F$62</f>
        <v>16003.845821181816</v>
      </c>
      <c r="H62" s="129">
        <f>($D$51*H51-$E$54*H54)/$F$62</f>
        <v>5581.0365027272719</v>
      </c>
      <c r="I62" s="129">
        <f>($D$51*I51-$E$54*I54)/$F$62</f>
        <v>6111.5928909090899</v>
      </c>
      <c r="J62" s="129">
        <f>((($D$51*J51)-($E$53*J53))+($F$54*J54)+(($E$54*J54)-($E$54*J54)))/$F$62</f>
        <v>387.24545454545444</v>
      </c>
      <c r="K62" s="129">
        <f t="shared" ref="K62:S62" si="13">((($D$51*K51)-($E$53*K53))+($F$54*K54)+(($E$54*K54)-($E$54*K54)))/$F$62</f>
        <v>215.1363636363636</v>
      </c>
      <c r="L62" s="129">
        <f t="shared" si="13"/>
        <v>254.83749999999992</v>
      </c>
      <c r="M62" s="129">
        <f t="shared" si="13"/>
        <v>579.13799999999992</v>
      </c>
      <c r="N62" s="129">
        <f t="shared" si="13"/>
        <v>11.000000000000005</v>
      </c>
      <c r="O62" s="129">
        <f t="shared" si="13"/>
        <v>1.0000000000000011E-4</v>
      </c>
      <c r="P62" s="129">
        <f t="shared" si="13"/>
        <v>95.690124272727374</v>
      </c>
      <c r="Q62" s="129">
        <f t="shared" si="13"/>
        <v>25.131872727272725</v>
      </c>
      <c r="R62" s="90">
        <f t="shared" si="13"/>
        <v>0.50454545454545452</v>
      </c>
      <c r="S62" s="129">
        <f t="shared" si="13"/>
        <v>2181.0000000000009</v>
      </c>
      <c r="T62" s="54"/>
      <c r="X62" s="107"/>
      <c r="Y62" s="58"/>
      <c r="Z62" s="58"/>
      <c r="AA62" s="58"/>
      <c r="AB62" s="58"/>
      <c r="AC62" s="58"/>
      <c r="AD62" s="58"/>
      <c r="AE62" s="58"/>
      <c r="AF62" s="58"/>
      <c r="AG62" s="58"/>
      <c r="AH62" s="58"/>
      <c r="AJ62" s="182"/>
      <c r="AK62" s="182"/>
      <c r="AL62" s="182"/>
      <c r="AM62" s="182"/>
    </row>
    <row r="63" spans="2:39" ht="47.45" customHeight="1" x14ac:dyDescent="0.35">
      <c r="B63" s="258" t="s">
        <v>133</v>
      </c>
      <c r="C63" s="259"/>
      <c r="D63" s="260"/>
      <c r="E63" s="54"/>
      <c r="F63" s="87">
        <f>F56+F57+F58+F59+F60</f>
        <v>1.740169029</v>
      </c>
      <c r="G63" s="129">
        <f>((($E$56*G56-($E$61*G61)))/$F$63)</f>
        <v>210.09031705171265</v>
      </c>
      <c r="H63" s="129">
        <f t="shared" ref="H63:I63" si="14">((($E$56*H56-($E$61*H61)))/$F$63)</f>
        <v>141.22429191603425</v>
      </c>
      <c r="I63" s="129">
        <f t="shared" si="14"/>
        <v>95.435559786592293</v>
      </c>
      <c r="J63" s="129">
        <f>((($E$56*J56-($E$61*J61)))/$F$63)</f>
        <v>1341.7152584167618</v>
      </c>
      <c r="K63" s="129">
        <f t="shared" ref="K63:S63" si="15">((($E$56*K56-($E$61*K61)))/$F$63)</f>
        <v>1006.2864438125712</v>
      </c>
      <c r="L63" s="129">
        <f t="shared" si="15"/>
        <v>15.333888667620132</v>
      </c>
      <c r="M63" s="129">
        <f t="shared" si="15"/>
        <v>55.395265851552658</v>
      </c>
      <c r="N63" s="129">
        <f t="shared" si="15"/>
        <v>2.5863668086659062</v>
      </c>
      <c r="O63" s="129">
        <f t="shared" si="15"/>
        <v>17.222472466911295</v>
      </c>
      <c r="P63" s="129">
        <f t="shared" si="15"/>
        <v>128.09569430556235</v>
      </c>
      <c r="Q63" s="90">
        <f t="shared" si="15"/>
        <v>0.13959606994591267</v>
      </c>
      <c r="R63" s="90">
        <f t="shared" si="15"/>
        <v>0.11168402128330052</v>
      </c>
      <c r="S63" s="129">
        <f t="shared" si="15"/>
        <v>5573.868530679918</v>
      </c>
      <c r="T63" s="54"/>
    </row>
    <row r="64" spans="2:39" ht="42.6" customHeight="1" x14ac:dyDescent="0.35">
      <c r="B64" s="258" t="s">
        <v>134</v>
      </c>
      <c r="C64" s="259"/>
      <c r="D64" s="260"/>
      <c r="E64" s="85"/>
      <c r="F64" s="87">
        <f>SUM(F51:F61)</f>
        <v>2.4001690290000002</v>
      </c>
      <c r="G64" s="129">
        <f t="shared" ref="G64:S64" si="16">(G62*$F$62+G63*$F$63)/$F64</f>
        <v>4553.0672102536246</v>
      </c>
      <c r="H64" s="129">
        <f t="shared" si="16"/>
        <v>1637.0672995359021</v>
      </c>
      <c r="I64" s="129">
        <f t="shared" si="16"/>
        <v>1749.7623136799109</v>
      </c>
      <c r="J64" s="129">
        <f t="shared" si="16"/>
        <v>1079.2545471319722</v>
      </c>
      <c r="K64" s="129">
        <f t="shared" si="16"/>
        <v>788.73549360559844</v>
      </c>
      <c r="L64" s="129">
        <f t="shared" si="16"/>
        <v>81.192743427207432</v>
      </c>
      <c r="M64" s="129">
        <f t="shared" si="16"/>
        <v>199.41437465656642</v>
      </c>
      <c r="N64" s="129">
        <f t="shared" si="16"/>
        <v>4.8999529932997827</v>
      </c>
      <c r="O64" s="129">
        <f t="shared" si="16"/>
        <v>12.48665357631538</v>
      </c>
      <c r="P64" s="129">
        <f t="shared" si="16"/>
        <v>119.18479013037516</v>
      </c>
      <c r="Q64" s="129">
        <f t="shared" si="16"/>
        <v>7.0119881367280126</v>
      </c>
      <c r="R64" s="90">
        <f t="shared" si="16"/>
        <v>0.21971330706283207</v>
      </c>
      <c r="S64" s="129">
        <f t="shared" si="16"/>
        <v>4640.8953928748197</v>
      </c>
      <c r="T64" s="90"/>
    </row>
    <row r="65" spans="2:22" ht="42.6" customHeight="1" x14ac:dyDescent="0.35">
      <c r="B65" s="261" t="s">
        <v>4</v>
      </c>
      <c r="C65" s="261"/>
      <c r="D65" s="261"/>
      <c r="E65" s="172">
        <f>E61/D51</f>
        <v>0.59997182849999997</v>
      </c>
      <c r="F65" s="55"/>
      <c r="G65" s="55"/>
      <c r="H65" s="55"/>
      <c r="I65" s="70"/>
      <c r="J65" s="70"/>
      <c r="K65" s="70"/>
      <c r="L65" s="70"/>
      <c r="M65" s="70"/>
      <c r="N65" s="70"/>
      <c r="O65" s="70"/>
      <c r="P65" s="70"/>
      <c r="Q65" s="70"/>
      <c r="R65" s="55"/>
    </row>
    <row r="66" spans="2:22" ht="42.6" customHeight="1" x14ac:dyDescent="0.25"/>
    <row r="67" spans="2:22" ht="30" customHeight="1" x14ac:dyDescent="0.25">
      <c r="J67" s="134"/>
      <c r="K67" s="134"/>
      <c r="L67" s="134"/>
      <c r="M67" s="134"/>
      <c r="N67" s="134"/>
      <c r="O67" s="134"/>
      <c r="P67" s="134"/>
      <c r="Q67" s="134"/>
      <c r="R67" s="134"/>
      <c r="S67" s="134"/>
      <c r="T67" s="134"/>
      <c r="U67" s="134"/>
      <c r="V67" s="134"/>
    </row>
    <row r="68" spans="2:22" ht="30" customHeight="1" x14ac:dyDescent="0.25">
      <c r="J68" s="124"/>
      <c r="K68" s="124"/>
      <c r="L68" s="124"/>
      <c r="M68" s="124"/>
      <c r="N68" s="124"/>
      <c r="O68" s="124"/>
      <c r="P68" s="124"/>
      <c r="Q68" s="124"/>
      <c r="R68" s="124"/>
      <c r="S68" s="124"/>
      <c r="T68" s="124"/>
      <c r="U68" s="124"/>
      <c r="V68" s="124"/>
    </row>
    <row r="69" spans="2:22" ht="30" customHeight="1" x14ac:dyDescent="0.25"/>
    <row r="76" spans="2:22" ht="18.75" x14ac:dyDescent="0.3">
      <c r="B76" s="55"/>
      <c r="C76" s="82"/>
      <c r="D76" s="78"/>
      <c r="E76" s="79"/>
      <c r="F76" s="79"/>
      <c r="G76" s="79"/>
      <c r="H76" s="79"/>
      <c r="I76" s="79"/>
      <c r="J76" s="79"/>
      <c r="K76" s="79"/>
      <c r="L76" s="79"/>
      <c r="M76" s="79"/>
      <c r="N76" s="79"/>
      <c r="O76" s="55"/>
      <c r="P76" s="55"/>
      <c r="Q76" s="55"/>
      <c r="R76" s="55"/>
      <c r="S76" s="55"/>
      <c r="T76" s="55"/>
      <c r="U76" s="55"/>
    </row>
    <row r="77" spans="2:22" ht="18.75" x14ac:dyDescent="0.3">
      <c r="B77" s="55"/>
      <c r="C77" s="77"/>
      <c r="D77" s="55"/>
      <c r="E77" s="79"/>
      <c r="F77" s="79"/>
      <c r="G77" s="79"/>
      <c r="H77" s="79"/>
      <c r="I77" s="79"/>
      <c r="J77" s="79"/>
      <c r="K77" s="79"/>
      <c r="L77" s="79"/>
      <c r="M77" s="79"/>
      <c r="N77" s="79"/>
      <c r="O77" s="55"/>
      <c r="P77" s="55"/>
      <c r="Q77" s="55"/>
      <c r="R77" s="55"/>
      <c r="S77" s="55"/>
      <c r="T77" s="55"/>
      <c r="U77" s="55"/>
    </row>
    <row r="78" spans="2:22" ht="18.75" x14ac:dyDescent="0.3">
      <c r="B78" s="70"/>
      <c r="C78" s="77"/>
      <c r="D78" s="55"/>
      <c r="E78" s="79"/>
      <c r="F78" s="79"/>
      <c r="G78" s="79"/>
      <c r="H78" s="79"/>
      <c r="I78" s="79"/>
      <c r="J78" s="79"/>
      <c r="K78" s="79"/>
      <c r="L78" s="79"/>
      <c r="M78" s="79"/>
      <c r="N78" s="79"/>
      <c r="O78" s="55"/>
      <c r="P78" s="55"/>
      <c r="Q78" s="55"/>
      <c r="R78" s="55"/>
      <c r="S78" s="55"/>
      <c r="T78" s="55"/>
      <c r="U78" s="55"/>
    </row>
  </sheetData>
  <sheetProtection algorithmName="SHA-512" hashValue="LfKjnlnlfx5k6GdOXdFRBdfUnRAoot6LJU3FuqcNaolsYyIz7vLFoRnWv2Sa4J7GHfhYGdHKZIhU3jYaGYMsmA==" saltValue="1QfcGKYkqWEor0WwE7yo/A==" spinCount="100000" sheet="1" objects="1" scenarios="1"/>
  <mergeCells count="132">
    <mergeCell ref="AF61:AG61"/>
    <mergeCell ref="AH61:AI61"/>
    <mergeCell ref="AL22:AM22"/>
    <mergeCell ref="C2:AA2"/>
    <mergeCell ref="AN4:AQ4"/>
    <mergeCell ref="AF6:AG6"/>
    <mergeCell ref="J10:K10"/>
    <mergeCell ref="AN10:AO10"/>
    <mergeCell ref="AB11:AC11"/>
    <mergeCell ref="B12:C12"/>
    <mergeCell ref="AG12:AH12"/>
    <mergeCell ref="H22:I22"/>
    <mergeCell ref="P22:Q22"/>
    <mergeCell ref="S22:T22"/>
    <mergeCell ref="B41:C41"/>
    <mergeCell ref="B42:C42"/>
    <mergeCell ref="D41:E41"/>
    <mergeCell ref="D42:E42"/>
    <mergeCell ref="K23:L23"/>
    <mergeCell ref="B39:C39"/>
    <mergeCell ref="B40:C40"/>
    <mergeCell ref="D39:E39"/>
    <mergeCell ref="D40:E40"/>
    <mergeCell ref="B47:C47"/>
    <mergeCell ref="B45:C45"/>
    <mergeCell ref="B46:C46"/>
    <mergeCell ref="D45:E45"/>
    <mergeCell ref="D46:E46"/>
    <mergeCell ref="D47:E47"/>
    <mergeCell ref="B43:C43"/>
    <mergeCell ref="B44:C44"/>
    <mergeCell ref="D43:E43"/>
    <mergeCell ref="D44:E44"/>
    <mergeCell ref="AD49:AE50"/>
    <mergeCell ref="AF49:AG50"/>
    <mergeCell ref="AH49:AI50"/>
    <mergeCell ref="B50:C50"/>
    <mergeCell ref="X50:Y50"/>
    <mergeCell ref="Z50:AA50"/>
    <mergeCell ref="B48:C48"/>
    <mergeCell ref="V49:W50"/>
    <mergeCell ref="X49:AA49"/>
    <mergeCell ref="AB49:AC50"/>
    <mergeCell ref="AD51:AE51"/>
    <mergeCell ref="AF51:AG51"/>
    <mergeCell ref="AH51:AI51"/>
    <mergeCell ref="B52:C52"/>
    <mergeCell ref="V52:W52"/>
    <mergeCell ref="X52:Y52"/>
    <mergeCell ref="Z52:AA52"/>
    <mergeCell ref="AB52:AC52"/>
    <mergeCell ref="AD52:AE52"/>
    <mergeCell ref="AF52:AG52"/>
    <mergeCell ref="AH52:AI52"/>
    <mergeCell ref="B51:C51"/>
    <mergeCell ref="V51:W51"/>
    <mergeCell ref="X51:Y51"/>
    <mergeCell ref="Z51:AA51"/>
    <mergeCell ref="AB51:AC51"/>
    <mergeCell ref="AD53:AE53"/>
    <mergeCell ref="AF53:AG53"/>
    <mergeCell ref="AH53:AI53"/>
    <mergeCell ref="B54:C54"/>
    <mergeCell ref="V54:W54"/>
    <mergeCell ref="X54:Y54"/>
    <mergeCell ref="Z54:AA54"/>
    <mergeCell ref="AB54:AC54"/>
    <mergeCell ref="AD54:AE54"/>
    <mergeCell ref="AF54:AG54"/>
    <mergeCell ref="AH54:AI54"/>
    <mergeCell ref="B53:C53"/>
    <mergeCell ref="V53:W53"/>
    <mergeCell ref="X53:Y53"/>
    <mergeCell ref="Z53:AA53"/>
    <mergeCell ref="AB53:AC53"/>
    <mergeCell ref="AD55:AE55"/>
    <mergeCell ref="AF55:AG55"/>
    <mergeCell ref="AH55:AI55"/>
    <mergeCell ref="B56:C56"/>
    <mergeCell ref="V56:W56"/>
    <mergeCell ref="X56:Y56"/>
    <mergeCell ref="Z56:AA56"/>
    <mergeCell ref="AB56:AC56"/>
    <mergeCell ref="AD56:AE56"/>
    <mergeCell ref="AF56:AG56"/>
    <mergeCell ref="AH56:AI56"/>
    <mergeCell ref="B55:C55"/>
    <mergeCell ref="V55:W55"/>
    <mergeCell ref="X55:Y55"/>
    <mergeCell ref="Z55:AA55"/>
    <mergeCell ref="AB55:AC55"/>
    <mergeCell ref="AD57:AE57"/>
    <mergeCell ref="AF57:AG57"/>
    <mergeCell ref="AH57:AI57"/>
    <mergeCell ref="B58:C58"/>
    <mergeCell ref="V58:W58"/>
    <mergeCell ref="X58:Y58"/>
    <mergeCell ref="Z58:AA58"/>
    <mergeCell ref="AB58:AC58"/>
    <mergeCell ref="AD58:AE58"/>
    <mergeCell ref="AF58:AG58"/>
    <mergeCell ref="AH58:AI58"/>
    <mergeCell ref="B57:C57"/>
    <mergeCell ref="V57:W57"/>
    <mergeCell ref="X57:Y57"/>
    <mergeCell ref="Z57:AA57"/>
    <mergeCell ref="AB57:AC57"/>
    <mergeCell ref="AD59:AE59"/>
    <mergeCell ref="AF59:AG59"/>
    <mergeCell ref="AH59:AI59"/>
    <mergeCell ref="B60:C60"/>
    <mergeCell ref="V60:W60"/>
    <mergeCell ref="X60:Y60"/>
    <mergeCell ref="Z60:AA60"/>
    <mergeCell ref="AB60:AC60"/>
    <mergeCell ref="AD60:AE60"/>
    <mergeCell ref="AF60:AG60"/>
    <mergeCell ref="AH60:AI60"/>
    <mergeCell ref="B59:C59"/>
    <mergeCell ref="V59:W59"/>
    <mergeCell ref="X59:Y59"/>
    <mergeCell ref="Z59:AA59"/>
    <mergeCell ref="AB59:AC59"/>
    <mergeCell ref="B62:D62"/>
    <mergeCell ref="B63:D63"/>
    <mergeCell ref="B64:D64"/>
    <mergeCell ref="B65:D65"/>
    <mergeCell ref="B61:D61"/>
    <mergeCell ref="V61:Y61"/>
    <mergeCell ref="Z61:AA61"/>
    <mergeCell ref="AB61:AC61"/>
    <mergeCell ref="AD61:AE61"/>
  </mergeCells>
  <pageMargins left="0.7" right="0.7" top="0.75" bottom="0.75" header="0.3" footer="0.3"/>
  <pageSetup paperSize="9" scale="34" orientation="landscape"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pageSetUpPr fitToPage="1"/>
  </sheetPr>
  <dimension ref="B1:AT88"/>
  <sheetViews>
    <sheetView topLeftCell="C33" zoomScale="70" zoomScaleNormal="70" workbookViewId="0">
      <selection activeCell="T61" sqref="T61"/>
    </sheetView>
  </sheetViews>
  <sheetFormatPr baseColWidth="10" defaultColWidth="9.140625" defaultRowHeight="15" x14ac:dyDescent="0.25"/>
  <cols>
    <col min="2" max="2" width="14.42578125" customWidth="1"/>
    <col min="3" max="3" width="10" customWidth="1"/>
    <col min="4" max="4" width="9.140625" bestFit="1" customWidth="1"/>
    <col min="5" max="5" width="11.7109375" customWidth="1"/>
    <col min="6" max="6" width="10.85546875" customWidth="1"/>
    <col min="7" max="7" width="9.7109375" customWidth="1"/>
    <col min="8" max="8" width="10.28515625" customWidth="1"/>
    <col min="9" max="9" width="10" customWidth="1"/>
    <col min="10" max="10" width="8.85546875" customWidth="1"/>
    <col min="13" max="13" width="9.7109375" bestFit="1" customWidth="1"/>
    <col min="14" max="14" width="9.7109375" customWidth="1"/>
    <col min="15" max="15" width="9.42578125" customWidth="1"/>
    <col min="16" max="16" width="11" customWidth="1"/>
    <col min="17" max="17" width="10.85546875" customWidth="1"/>
    <col min="22" max="22" width="9.140625" bestFit="1" customWidth="1"/>
    <col min="23" max="23" width="7.7109375" customWidth="1"/>
    <col min="24" max="24" width="6.85546875" customWidth="1"/>
    <col min="27" max="27" width="10.85546875" customWidth="1"/>
    <col min="28" max="28" width="11.28515625" customWidth="1"/>
    <col min="29" max="29" width="9.28515625" customWidth="1"/>
    <col min="31" max="31" width="9.7109375" customWidth="1"/>
    <col min="36" max="36" width="9.42578125" customWidth="1"/>
    <col min="37" max="37" width="8.28515625" customWidth="1"/>
    <col min="38" max="38" width="8.140625" customWidth="1"/>
    <col min="39" max="39" width="10.28515625" customWidth="1"/>
    <col min="40" max="40" width="16.42578125" bestFit="1" customWidth="1"/>
    <col min="43" max="43" width="9.5703125" customWidth="1"/>
    <col min="44" max="44" width="9.85546875" bestFit="1" customWidth="1"/>
    <col min="45" max="45" width="10.28515625" bestFit="1" customWidth="1"/>
    <col min="46" max="46" width="1.28515625" customWidth="1"/>
  </cols>
  <sheetData>
    <row r="1" spans="2:46" ht="36.6" customHeight="1" x14ac:dyDescent="0.25"/>
    <row r="2" spans="2:46" ht="46.15" customHeight="1" x14ac:dyDescent="0.7">
      <c r="C2" s="298" t="s">
        <v>113</v>
      </c>
      <c r="D2" s="298"/>
      <c r="E2" s="298"/>
      <c r="F2" s="298"/>
      <c r="G2" s="298"/>
      <c r="H2" s="298"/>
      <c r="I2" s="298"/>
      <c r="J2" s="298"/>
      <c r="K2" s="298"/>
      <c r="L2" s="298"/>
      <c r="M2" s="298"/>
      <c r="N2" s="298"/>
      <c r="O2" s="298"/>
      <c r="P2" s="298"/>
      <c r="Q2" s="298"/>
      <c r="R2" s="298"/>
      <c r="S2" s="298"/>
      <c r="T2" s="298"/>
      <c r="U2" s="298"/>
      <c r="V2" s="298"/>
      <c r="W2" s="298"/>
      <c r="X2" s="298"/>
      <c r="Y2" s="298"/>
      <c r="Z2" s="298"/>
      <c r="AA2" s="298"/>
    </row>
    <row r="3" spans="2:46" ht="31.9" customHeight="1" thickBot="1" x14ac:dyDescent="0.3"/>
    <row r="4" spans="2:46" ht="18.75" x14ac:dyDescent="0.3">
      <c r="B4" s="1"/>
      <c r="C4" s="2"/>
      <c r="D4" s="2"/>
      <c r="E4" s="2"/>
      <c r="F4" s="2"/>
      <c r="G4" s="2"/>
      <c r="H4" s="2"/>
      <c r="I4" s="2"/>
      <c r="J4" s="2"/>
      <c r="K4" s="2"/>
      <c r="L4" s="2"/>
      <c r="M4" s="2"/>
      <c r="N4" s="2"/>
      <c r="O4" s="2"/>
      <c r="P4" s="2"/>
      <c r="Q4" s="2"/>
      <c r="R4" s="2"/>
      <c r="S4" s="2"/>
      <c r="T4" s="2"/>
      <c r="U4" s="2"/>
      <c r="V4" s="2"/>
      <c r="W4" s="2"/>
      <c r="X4" s="2"/>
      <c r="Y4" s="3"/>
      <c r="Z4" s="2"/>
      <c r="AA4" s="3"/>
      <c r="AB4" s="3"/>
      <c r="AC4" s="3"/>
      <c r="AD4" s="3"/>
      <c r="AE4" s="3"/>
      <c r="AF4" s="3"/>
      <c r="AG4" s="3"/>
      <c r="AH4" s="3"/>
      <c r="AI4" s="3"/>
      <c r="AJ4" s="3"/>
      <c r="AK4" s="3"/>
      <c r="AL4" s="3"/>
      <c r="AM4" s="2"/>
      <c r="AN4" s="299"/>
      <c r="AO4" s="299"/>
      <c r="AP4" s="299"/>
      <c r="AQ4" s="299"/>
      <c r="AR4" s="3"/>
      <c r="AS4" s="3"/>
      <c r="AT4" s="4"/>
    </row>
    <row r="5" spans="2:46" ht="18.75" x14ac:dyDescent="0.3">
      <c r="B5" s="5"/>
      <c r="C5" s="6"/>
      <c r="D5" s="6"/>
      <c r="E5" s="6"/>
      <c r="F5" s="6"/>
      <c r="G5" s="6"/>
      <c r="H5" s="6"/>
      <c r="I5" s="6"/>
      <c r="J5" s="6"/>
      <c r="K5" s="6"/>
      <c r="L5" s="6"/>
      <c r="M5" s="6"/>
      <c r="N5" s="6"/>
      <c r="O5" s="6"/>
      <c r="P5" s="6"/>
      <c r="Q5" s="6"/>
      <c r="R5" s="6"/>
      <c r="S5" s="6"/>
      <c r="T5" s="6"/>
      <c r="U5" s="6"/>
      <c r="V5" s="6"/>
      <c r="W5" s="6"/>
      <c r="X5" s="6"/>
      <c r="Y5" s="6"/>
      <c r="Z5" s="6"/>
      <c r="AA5" s="7"/>
      <c r="AB5" s="7"/>
      <c r="AC5" s="7"/>
      <c r="AD5" s="7"/>
      <c r="AE5" s="7"/>
      <c r="AF5" s="7"/>
      <c r="AG5" s="7"/>
      <c r="AH5" s="7"/>
      <c r="AI5" s="7"/>
      <c r="AJ5" s="7"/>
      <c r="AK5" s="7"/>
      <c r="AL5" s="7"/>
      <c r="AM5" s="7"/>
      <c r="AN5" s="7"/>
      <c r="AO5" s="8"/>
      <c r="AP5" s="9"/>
      <c r="AQ5" s="7"/>
      <c r="AR5" s="7"/>
      <c r="AS5" s="7"/>
      <c r="AT5" s="10"/>
    </row>
    <row r="6" spans="2:46" ht="18.75" x14ac:dyDescent="0.3">
      <c r="B6" s="5"/>
      <c r="C6" s="6"/>
      <c r="D6" s="6"/>
      <c r="E6" s="6"/>
      <c r="F6" s="6"/>
      <c r="G6" s="6"/>
      <c r="H6" s="6"/>
      <c r="I6" s="6"/>
      <c r="J6" s="6"/>
      <c r="K6" s="6"/>
      <c r="L6" s="6"/>
      <c r="M6" s="6"/>
      <c r="N6" s="6"/>
      <c r="O6" s="6"/>
      <c r="P6" s="6"/>
      <c r="Q6" s="6"/>
      <c r="R6" s="6"/>
      <c r="S6" s="6"/>
      <c r="T6" s="6"/>
      <c r="U6" s="6"/>
      <c r="V6" s="6"/>
      <c r="W6" s="6"/>
      <c r="X6" s="6"/>
      <c r="Y6" s="6"/>
      <c r="Z6" s="55"/>
      <c r="AA6" s="55"/>
      <c r="AB6" s="7"/>
      <c r="AC6" s="7"/>
      <c r="AD6" s="7"/>
      <c r="AE6" s="7"/>
      <c r="AF6" s="300"/>
      <c r="AG6" s="300"/>
      <c r="AH6" s="7"/>
      <c r="AM6" s="7"/>
      <c r="AN6" s="16">
        <f>D60</f>
        <v>3.6361929000000001E-2</v>
      </c>
      <c r="AO6" s="9" t="s">
        <v>1</v>
      </c>
      <c r="AP6" s="9"/>
      <c r="AQ6" s="7"/>
      <c r="AR6" s="7"/>
      <c r="AS6" s="7"/>
      <c r="AT6" s="10"/>
    </row>
    <row r="7" spans="2:46" ht="18.75" x14ac:dyDescent="0.3">
      <c r="B7" s="5"/>
      <c r="C7" s="6"/>
      <c r="D7" s="6"/>
      <c r="E7" s="6"/>
      <c r="F7" s="6"/>
      <c r="G7" s="6"/>
      <c r="H7" s="6"/>
      <c r="I7" s="6"/>
      <c r="J7" s="6"/>
      <c r="K7" s="6"/>
      <c r="L7" s="6"/>
      <c r="M7" s="6"/>
      <c r="N7" s="6"/>
      <c r="O7" s="6"/>
      <c r="P7" s="6"/>
      <c r="Q7" s="6"/>
      <c r="R7" s="6"/>
      <c r="S7" s="6"/>
      <c r="T7" s="6"/>
      <c r="U7" s="6"/>
      <c r="V7" s="55"/>
      <c r="W7" s="55"/>
      <c r="X7" s="6"/>
      <c r="Y7" s="6"/>
      <c r="Z7" s="55"/>
      <c r="AA7" s="12" t="s">
        <v>2</v>
      </c>
      <c r="AB7" s="12"/>
      <c r="AC7" s="7"/>
      <c r="AD7" s="7"/>
      <c r="AE7" s="7"/>
      <c r="AF7" s="8"/>
      <c r="AG7" s="9"/>
      <c r="AH7" s="7"/>
      <c r="AI7" s="7"/>
      <c r="AJ7" s="7"/>
      <c r="AK7" s="7"/>
      <c r="AL7" s="7"/>
      <c r="AM7" s="7"/>
      <c r="AN7" s="7"/>
      <c r="AO7" s="7"/>
      <c r="AP7" s="7"/>
      <c r="AQ7" s="7"/>
      <c r="AR7" s="7"/>
      <c r="AS7" s="7"/>
      <c r="AT7" s="10"/>
    </row>
    <row r="8" spans="2:46" ht="18.75" x14ac:dyDescent="0.3">
      <c r="B8" s="5"/>
      <c r="C8" s="6"/>
      <c r="D8" s="6"/>
      <c r="E8" s="6"/>
      <c r="F8" s="6"/>
      <c r="G8" s="6"/>
      <c r="H8" s="6"/>
      <c r="I8" s="6"/>
      <c r="J8" s="6"/>
      <c r="K8" s="6"/>
      <c r="L8" s="6"/>
      <c r="M8" s="6"/>
      <c r="N8" s="6"/>
      <c r="O8" s="6"/>
      <c r="P8" s="6"/>
      <c r="Q8" s="6"/>
      <c r="R8" s="6"/>
      <c r="S8" s="6"/>
      <c r="T8" s="6"/>
      <c r="U8" s="6"/>
      <c r="V8" s="6"/>
      <c r="W8" s="6"/>
      <c r="X8" s="6"/>
      <c r="Y8" s="6"/>
      <c r="Z8" s="11"/>
      <c r="AA8" s="8">
        <f>W13*Z20</f>
        <v>4.5389999999999997</v>
      </c>
      <c r="AB8" s="9" t="s">
        <v>1</v>
      </c>
      <c r="AC8" s="6"/>
      <c r="AD8" s="6"/>
      <c r="AE8" s="6"/>
      <c r="AF8" s="11"/>
      <c r="AG8" s="9"/>
      <c r="AH8" s="7"/>
      <c r="AI8" s="7"/>
      <c r="AJ8" s="7"/>
      <c r="AK8" s="7"/>
      <c r="AL8" s="7"/>
      <c r="AM8" s="6"/>
      <c r="AN8" s="7"/>
      <c r="AO8" s="55"/>
      <c r="AP8" s="55"/>
      <c r="AQ8" s="7"/>
      <c r="AR8" s="7"/>
      <c r="AS8" s="7"/>
      <c r="AT8" s="10"/>
    </row>
    <row r="9" spans="2:46" ht="18.75" x14ac:dyDescent="0.3">
      <c r="B9" s="5"/>
      <c r="C9" s="6"/>
      <c r="D9" s="6"/>
      <c r="E9" s="6"/>
      <c r="F9" s="6"/>
      <c r="G9" s="6"/>
      <c r="H9" s="6"/>
      <c r="I9" s="6"/>
      <c r="J9" s="6"/>
      <c r="K9" s="6"/>
      <c r="L9" s="6"/>
      <c r="M9" s="6"/>
      <c r="N9" s="6"/>
      <c r="O9" s="6"/>
      <c r="P9" s="6"/>
      <c r="Q9" s="6"/>
      <c r="R9" s="6"/>
      <c r="S9" s="6"/>
      <c r="T9" s="6"/>
      <c r="U9" s="6"/>
      <c r="V9" s="55"/>
      <c r="W9" s="55"/>
      <c r="X9" s="55"/>
      <c r="Y9" s="6"/>
      <c r="Z9" s="6"/>
      <c r="AA9" s="55"/>
      <c r="AB9" s="55"/>
      <c r="AC9" s="7"/>
      <c r="AD9" s="6"/>
      <c r="AE9" s="6"/>
      <c r="AF9" s="7"/>
      <c r="AG9" s="7"/>
      <c r="AH9" s="7"/>
      <c r="AI9" s="6"/>
      <c r="AJ9" s="6"/>
      <c r="AK9" s="6"/>
      <c r="AL9" s="6"/>
      <c r="AM9" s="55"/>
      <c r="AN9" s="55"/>
      <c r="AO9" s="55"/>
      <c r="AP9" s="55"/>
      <c r="AQ9" s="300" t="s">
        <v>10</v>
      </c>
      <c r="AR9" s="300"/>
      <c r="AS9" s="7"/>
      <c r="AT9" s="10"/>
    </row>
    <row r="10" spans="2:46" ht="21" x14ac:dyDescent="0.35">
      <c r="B10" s="5"/>
      <c r="C10" s="7"/>
      <c r="D10" s="7"/>
      <c r="E10" s="7"/>
      <c r="F10" s="7"/>
      <c r="G10" s="7"/>
      <c r="H10" s="6"/>
      <c r="I10" s="6"/>
      <c r="J10" s="301"/>
      <c r="K10" s="301"/>
      <c r="L10" s="6"/>
      <c r="M10" s="6"/>
      <c r="N10" s="6"/>
      <c r="O10" s="6"/>
      <c r="P10" s="6"/>
      <c r="Q10" s="55"/>
      <c r="R10" s="55"/>
      <c r="S10" s="55"/>
      <c r="T10" s="55"/>
      <c r="U10" s="55"/>
      <c r="V10" s="11"/>
      <c r="W10" s="55"/>
      <c r="X10" s="55"/>
      <c r="Y10" s="6"/>
      <c r="Z10" s="6"/>
      <c r="AA10" s="55"/>
      <c r="AB10" s="55"/>
      <c r="AC10" s="7"/>
      <c r="AD10" s="7"/>
      <c r="AE10" s="7"/>
      <c r="AF10" s="7"/>
      <c r="AG10" s="7"/>
      <c r="AH10" s="7"/>
      <c r="AI10" s="6"/>
      <c r="AJ10" s="6"/>
      <c r="AK10" s="55"/>
      <c r="AL10" s="55"/>
      <c r="AM10" s="55"/>
      <c r="AP10" s="9"/>
      <c r="AQ10" s="16">
        <f>AL13-AN6-AN28</f>
        <v>3.5998309709999994</v>
      </c>
      <c r="AR10" s="9" t="s">
        <v>1</v>
      </c>
      <c r="AS10" s="55"/>
      <c r="AT10" s="10"/>
    </row>
    <row r="11" spans="2:46" ht="22.9" customHeight="1" x14ac:dyDescent="0.3">
      <c r="B11" s="56"/>
      <c r="C11" s="55"/>
      <c r="D11" s="6"/>
      <c r="E11" s="6"/>
      <c r="F11" s="6"/>
      <c r="G11" s="7"/>
      <c r="H11" s="6"/>
      <c r="I11" s="6"/>
      <c r="J11" s="6"/>
      <c r="K11" s="6"/>
      <c r="L11" s="6"/>
      <c r="M11" s="6"/>
      <c r="N11" s="6"/>
      <c r="O11" s="6"/>
      <c r="P11" s="6"/>
      <c r="Q11" s="55"/>
      <c r="R11" s="55"/>
      <c r="S11" s="55"/>
      <c r="T11" s="55"/>
      <c r="U11" s="55"/>
      <c r="V11" s="6"/>
      <c r="W11" s="6"/>
      <c r="X11" s="6"/>
      <c r="Y11" s="6"/>
      <c r="Z11" s="55"/>
      <c r="AA11" s="55"/>
      <c r="AB11" s="300" t="s">
        <v>3</v>
      </c>
      <c r="AC11" s="300"/>
      <c r="AD11" s="7"/>
      <c r="AE11" s="7"/>
      <c r="AF11" s="7"/>
      <c r="AI11" s="6"/>
      <c r="AJ11" s="6"/>
      <c r="AK11" s="16"/>
      <c r="AL11" s="9"/>
      <c r="AM11" s="7"/>
      <c r="AP11" s="7"/>
      <c r="AS11" s="55"/>
      <c r="AT11" s="10"/>
    </row>
    <row r="12" spans="2:46" ht="18.75" x14ac:dyDescent="0.3">
      <c r="B12" s="314" t="s">
        <v>0</v>
      </c>
      <c r="C12" s="300"/>
      <c r="D12" s="6"/>
      <c r="E12" s="6"/>
      <c r="F12" s="6"/>
      <c r="G12" s="7"/>
      <c r="H12" s="6"/>
      <c r="I12" s="6"/>
      <c r="J12" s="6"/>
      <c r="K12" s="6"/>
      <c r="L12" s="6"/>
      <c r="M12" s="6"/>
      <c r="N12" s="6"/>
      <c r="O12" s="6"/>
      <c r="P12" s="6"/>
      <c r="Q12" s="55"/>
      <c r="R12" s="55"/>
      <c r="S12" s="55"/>
      <c r="T12" s="55"/>
      <c r="U12" s="55"/>
      <c r="V12" s="6"/>
      <c r="W12" s="96" t="s">
        <v>71</v>
      </c>
      <c r="X12" s="6"/>
      <c r="Y12" s="6"/>
      <c r="Z12" s="55"/>
      <c r="AA12" s="55"/>
      <c r="AB12" s="8">
        <f>AA8</f>
        <v>4.5389999999999997</v>
      </c>
      <c r="AC12" s="9" t="s">
        <v>1</v>
      </c>
      <c r="AD12" s="7"/>
      <c r="AE12" s="7"/>
      <c r="AF12" s="7"/>
      <c r="AG12" s="300" t="s">
        <v>49</v>
      </c>
      <c r="AH12" s="300"/>
      <c r="AI12" s="6"/>
      <c r="AJ12" s="6"/>
      <c r="AK12" s="6"/>
      <c r="AL12" s="300" t="s">
        <v>50</v>
      </c>
      <c r="AM12" s="300"/>
      <c r="AN12" s="14"/>
      <c r="AO12" s="55"/>
      <c r="AP12" s="55"/>
      <c r="AQ12" s="14"/>
      <c r="AR12" s="7"/>
      <c r="AS12" s="55"/>
      <c r="AT12" s="10"/>
    </row>
    <row r="13" spans="2:46" ht="18.75" x14ac:dyDescent="0.3">
      <c r="B13" s="13">
        <f>D51</f>
        <v>6</v>
      </c>
      <c r="C13" s="9" t="s">
        <v>1</v>
      </c>
      <c r="D13" s="6"/>
      <c r="E13" s="6"/>
      <c r="F13" s="6"/>
      <c r="G13" s="6"/>
      <c r="H13" s="6"/>
      <c r="I13" s="6"/>
      <c r="J13" s="6"/>
      <c r="K13" s="6"/>
      <c r="L13" s="6"/>
      <c r="M13" s="8">
        <f>G14-K24</f>
        <v>5.34</v>
      </c>
      <c r="N13" s="45" t="s">
        <v>1</v>
      </c>
      <c r="O13" s="6"/>
      <c r="P13" s="6"/>
      <c r="Q13" s="8">
        <f>M13-P23</f>
        <v>5.34</v>
      </c>
      <c r="R13" s="9" t="s">
        <v>1</v>
      </c>
      <c r="S13" s="6"/>
      <c r="T13" s="6"/>
      <c r="U13" s="6"/>
      <c r="V13" s="6"/>
      <c r="W13" s="11">
        <f>Q13-S23</f>
        <v>5.34</v>
      </c>
      <c r="X13" s="9" t="s">
        <v>1</v>
      </c>
      <c r="Y13" s="6"/>
      <c r="Z13" s="55"/>
      <c r="AA13" s="55"/>
      <c r="AB13" s="11"/>
      <c r="AC13" s="9"/>
      <c r="AD13" s="7"/>
      <c r="AE13" s="7"/>
      <c r="AF13" s="7"/>
      <c r="AG13" s="8">
        <f>(AD20)*AB12</f>
        <v>2.7687899999999996</v>
      </c>
      <c r="AH13" s="9" t="s">
        <v>1</v>
      </c>
      <c r="AI13" s="6"/>
      <c r="AJ13" s="6"/>
      <c r="AK13" s="8"/>
      <c r="AL13" s="16">
        <f>AL23+AG13</f>
        <v>3.6361928999999993</v>
      </c>
      <c r="AM13" s="9" t="s">
        <v>1</v>
      </c>
      <c r="AN13" s="6"/>
      <c r="AO13" s="55"/>
      <c r="AP13" s="55"/>
      <c r="AQ13" s="7"/>
      <c r="AR13" s="6"/>
      <c r="AS13" s="6"/>
      <c r="AT13" s="17"/>
    </row>
    <row r="14" spans="2:46" ht="18.75" x14ac:dyDescent="0.3">
      <c r="B14" s="5"/>
      <c r="C14" s="6"/>
      <c r="D14" s="6"/>
      <c r="E14" s="6"/>
      <c r="F14" s="6"/>
      <c r="G14" s="8">
        <f>B13-G24</f>
        <v>6</v>
      </c>
      <c r="H14" s="9" t="s">
        <v>1</v>
      </c>
      <c r="I14" s="6"/>
      <c r="J14" s="6"/>
      <c r="K14" s="6"/>
      <c r="L14" s="6"/>
      <c r="M14" s="55"/>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7"/>
      <c r="AP14" s="7"/>
      <c r="AQ14" s="6"/>
      <c r="AR14" s="6"/>
      <c r="AS14" s="6"/>
      <c r="AT14" s="18"/>
    </row>
    <row r="15" spans="2:46" ht="18.75" x14ac:dyDescent="0.3">
      <c r="B15" s="5"/>
      <c r="C15" s="6"/>
      <c r="D15" s="6"/>
      <c r="E15" s="6"/>
      <c r="F15" s="6"/>
      <c r="G15" s="6"/>
      <c r="H15" s="6"/>
      <c r="I15" s="6"/>
      <c r="J15" s="6"/>
      <c r="K15" s="6"/>
      <c r="L15" s="6"/>
      <c r="M15" s="6"/>
      <c r="N15" s="6"/>
      <c r="O15" s="6"/>
      <c r="P15" s="6"/>
      <c r="Q15" s="6"/>
      <c r="R15" s="6"/>
      <c r="S15" s="6"/>
      <c r="T15" s="6"/>
      <c r="U15" s="6"/>
      <c r="V15" s="6"/>
      <c r="W15" s="6"/>
      <c r="X15" s="6"/>
      <c r="Y15" s="6"/>
      <c r="Z15" s="6"/>
      <c r="AA15" s="6"/>
      <c r="AB15" s="6"/>
      <c r="AC15" s="55"/>
      <c r="AD15" s="55"/>
      <c r="AE15" s="6"/>
      <c r="AF15" s="6"/>
      <c r="AG15" s="6"/>
      <c r="AH15" s="6"/>
      <c r="AI15" s="6"/>
      <c r="AJ15" s="6"/>
      <c r="AK15" s="6"/>
      <c r="AL15" s="6"/>
      <c r="AM15" s="6"/>
      <c r="AN15" s="6"/>
      <c r="AO15" s="6"/>
      <c r="AP15" s="6"/>
      <c r="AQ15" s="6"/>
      <c r="AR15" s="6"/>
      <c r="AS15" s="6"/>
      <c r="AT15" s="18"/>
    </row>
    <row r="16" spans="2:46" ht="18.75" x14ac:dyDescent="0.3">
      <c r="B16" s="5"/>
      <c r="C16" s="6"/>
      <c r="D16" s="6"/>
      <c r="E16" s="6"/>
      <c r="F16" s="6"/>
      <c r="G16" s="6"/>
      <c r="H16" s="6"/>
      <c r="I16" s="6"/>
      <c r="J16" s="6"/>
      <c r="K16" s="6"/>
      <c r="L16" s="6"/>
      <c r="M16" s="6"/>
      <c r="N16" s="6"/>
      <c r="O16" s="6"/>
      <c r="P16" s="6"/>
      <c r="Q16" s="6"/>
      <c r="R16" s="6"/>
      <c r="S16" s="6"/>
      <c r="T16" s="6"/>
      <c r="U16" s="6"/>
      <c r="V16" s="6"/>
      <c r="W16" s="6"/>
      <c r="X16" s="6"/>
      <c r="Y16" s="6"/>
      <c r="Z16" s="6"/>
      <c r="AA16" s="6"/>
      <c r="AB16" s="6"/>
      <c r="AC16" s="55"/>
      <c r="AD16" s="55"/>
      <c r="AE16" s="7"/>
      <c r="AF16" s="6"/>
      <c r="AG16" s="6"/>
      <c r="AH16" s="6"/>
      <c r="AI16" s="6"/>
      <c r="AJ16" s="6"/>
      <c r="AK16" s="6"/>
      <c r="AL16" s="6"/>
      <c r="AM16" s="6"/>
      <c r="AN16" s="6"/>
      <c r="AO16" s="6"/>
      <c r="AP16" s="6"/>
      <c r="AQ16" s="6"/>
      <c r="AR16" s="6"/>
      <c r="AS16" s="6"/>
      <c r="AT16" s="18"/>
    </row>
    <row r="17" spans="2:46" ht="18.75" x14ac:dyDescent="0.3">
      <c r="B17" s="5"/>
      <c r="C17" s="6"/>
      <c r="D17" s="6"/>
      <c r="E17" s="6"/>
      <c r="F17" s="6"/>
      <c r="G17" s="6"/>
      <c r="H17" s="6"/>
      <c r="I17" s="6"/>
      <c r="J17" s="6"/>
      <c r="K17" s="6"/>
      <c r="L17" s="6"/>
      <c r="M17" s="6"/>
      <c r="N17" s="6"/>
      <c r="O17" s="6"/>
      <c r="P17" s="6"/>
      <c r="Q17" s="6"/>
      <c r="R17" s="6"/>
      <c r="S17" s="6"/>
      <c r="T17" s="6"/>
      <c r="U17" s="6"/>
      <c r="V17" s="6"/>
      <c r="W17" s="6"/>
      <c r="X17" s="6"/>
      <c r="Y17" s="6"/>
      <c r="Z17" s="6"/>
      <c r="AA17" s="6"/>
      <c r="AB17" s="6"/>
      <c r="AC17" s="55"/>
      <c r="AD17" s="55"/>
      <c r="AE17" s="7"/>
      <c r="AF17" s="6"/>
      <c r="AG17" s="6"/>
      <c r="AH17" s="6"/>
      <c r="AI17" s="6"/>
      <c r="AJ17" s="6"/>
      <c r="AK17" s="6"/>
      <c r="AL17" s="6"/>
      <c r="AM17" s="6"/>
      <c r="AN17" s="6"/>
      <c r="AO17" s="6"/>
      <c r="AP17" s="6"/>
      <c r="AQ17" s="6"/>
      <c r="AR17" s="6"/>
      <c r="AS17" s="6"/>
      <c r="AT17" s="18"/>
    </row>
    <row r="18" spans="2:46" ht="22.5" x14ac:dyDescent="0.35">
      <c r="B18" s="5"/>
      <c r="C18" s="6"/>
      <c r="D18" s="19"/>
      <c r="E18" s="20"/>
      <c r="F18" s="19"/>
      <c r="G18" s="6"/>
      <c r="H18" s="6"/>
      <c r="I18" s="6"/>
      <c r="J18" s="6"/>
      <c r="K18" s="6"/>
      <c r="L18" s="6"/>
      <c r="M18" s="6"/>
      <c r="N18" s="6"/>
      <c r="O18" s="6"/>
      <c r="P18" s="6"/>
      <c r="Q18" s="6"/>
      <c r="R18" s="6"/>
      <c r="S18" s="6"/>
      <c r="T18" s="6"/>
      <c r="U18" s="6"/>
      <c r="V18" s="6"/>
      <c r="W18" s="6"/>
      <c r="X18" s="6"/>
      <c r="Y18" s="6"/>
      <c r="Z18" s="6"/>
      <c r="AA18" s="6"/>
      <c r="AB18" s="6"/>
      <c r="AC18" s="7"/>
      <c r="AD18" s="7"/>
      <c r="AE18" s="7"/>
      <c r="AF18" s="6"/>
      <c r="AG18" s="6"/>
      <c r="AH18" s="6"/>
      <c r="AI18" s="6"/>
      <c r="AJ18" s="6"/>
      <c r="AK18" s="6"/>
      <c r="AL18" s="6"/>
      <c r="AM18" s="6"/>
      <c r="AN18" s="6"/>
      <c r="AO18" s="6"/>
      <c r="AP18" s="6"/>
      <c r="AQ18" s="6"/>
      <c r="AR18" s="6"/>
      <c r="AS18" s="6"/>
      <c r="AT18" s="18"/>
    </row>
    <row r="19" spans="2:46" ht="23.25" x14ac:dyDescent="0.35">
      <c r="B19" s="5"/>
      <c r="C19" s="6"/>
      <c r="D19" s="19"/>
      <c r="E19" s="21"/>
      <c r="F19" s="61">
        <f>D40</f>
        <v>1</v>
      </c>
      <c r="G19" s="6"/>
      <c r="H19" s="7"/>
      <c r="I19" s="7"/>
      <c r="J19" s="7"/>
      <c r="K19" s="23">
        <f>D41</f>
        <v>0.89</v>
      </c>
      <c r="L19" s="7"/>
      <c r="M19" s="7"/>
      <c r="N19" s="7"/>
      <c r="O19" s="6"/>
      <c r="P19" s="6"/>
      <c r="Q19" s="6"/>
      <c r="R19" s="6"/>
      <c r="S19" s="6"/>
      <c r="T19" s="23">
        <v>1</v>
      </c>
      <c r="U19" s="6"/>
      <c r="V19" s="6"/>
      <c r="W19" s="6"/>
      <c r="X19" s="6"/>
      <c r="Y19" s="6"/>
      <c r="Z19" s="6"/>
      <c r="AA19" s="6"/>
      <c r="AB19" s="6"/>
      <c r="AC19" s="6"/>
      <c r="AD19" s="7"/>
      <c r="AE19" s="6"/>
      <c r="AF19" s="6"/>
      <c r="AG19" s="6"/>
      <c r="AH19" s="6"/>
      <c r="AI19" s="6"/>
      <c r="AJ19" s="8"/>
      <c r="AK19" s="9"/>
      <c r="AL19" s="6"/>
      <c r="AM19" s="6"/>
      <c r="AN19" s="6"/>
      <c r="AO19" s="6"/>
      <c r="AP19" s="6"/>
      <c r="AQ19" s="6"/>
      <c r="AR19" s="6"/>
      <c r="AS19" s="6"/>
      <c r="AT19" s="18"/>
    </row>
    <row r="20" spans="2:46" ht="31.15" customHeight="1" x14ac:dyDescent="0.35">
      <c r="B20" s="5"/>
      <c r="C20" s="6"/>
      <c r="D20" s="6"/>
      <c r="E20" s="22"/>
      <c r="F20" s="55"/>
      <c r="G20" s="55"/>
      <c r="H20" s="7"/>
      <c r="I20" s="7"/>
      <c r="J20" s="7"/>
      <c r="K20" s="7"/>
      <c r="L20" s="7"/>
      <c r="M20" s="7"/>
      <c r="N20" s="7"/>
      <c r="O20" s="6"/>
      <c r="P20" s="55"/>
      <c r="Q20" s="55"/>
      <c r="R20" s="55"/>
      <c r="S20" s="55"/>
      <c r="T20" s="55"/>
      <c r="U20" s="6"/>
      <c r="V20" s="6"/>
      <c r="W20" s="6"/>
      <c r="X20" s="23"/>
      <c r="Y20" s="6"/>
      <c r="Z20" s="25">
        <f>D44</f>
        <v>0.85</v>
      </c>
      <c r="AA20" s="6"/>
      <c r="AB20" s="6"/>
      <c r="AC20" s="6"/>
      <c r="AD20" s="26">
        <f>D46</f>
        <v>0.61</v>
      </c>
      <c r="AE20" s="6"/>
      <c r="AF20" s="6"/>
      <c r="AG20" s="6"/>
      <c r="AH20" s="6"/>
      <c r="AI20" s="7"/>
      <c r="AJ20" s="11"/>
      <c r="AL20" s="7"/>
      <c r="AM20" s="6"/>
      <c r="AN20" s="51">
        <f>D45</f>
        <v>1</v>
      </c>
      <c r="AP20" s="6"/>
      <c r="AQ20" s="6"/>
      <c r="AR20" s="6"/>
      <c r="AS20" s="6"/>
      <c r="AT20" s="10"/>
    </row>
    <row r="21" spans="2:46" ht="19.5" thickBot="1" x14ac:dyDescent="0.35">
      <c r="B21" s="5"/>
      <c r="C21" s="6"/>
      <c r="D21" s="6"/>
      <c r="E21" s="6"/>
      <c r="F21" s="6"/>
      <c r="G21" s="6"/>
      <c r="H21" s="6"/>
      <c r="I21" s="6"/>
      <c r="J21" s="6"/>
      <c r="K21" s="6"/>
      <c r="L21" s="6"/>
      <c r="M21" s="6"/>
      <c r="N21" s="6"/>
      <c r="O21" s="6"/>
      <c r="P21" s="55"/>
      <c r="Q21" s="55"/>
      <c r="R21" s="55"/>
      <c r="S21" s="55"/>
      <c r="T21" s="55"/>
      <c r="U21" s="6"/>
      <c r="V21" s="6"/>
      <c r="W21" s="6"/>
      <c r="X21" s="6"/>
      <c r="Y21" s="55"/>
      <c r="Z21" s="55"/>
      <c r="AA21" s="6"/>
      <c r="AB21" s="6"/>
      <c r="AC21" s="7"/>
      <c r="AD21" s="55"/>
      <c r="AE21" s="55"/>
      <c r="AF21" s="6"/>
      <c r="AG21" s="55"/>
      <c r="AH21" s="6"/>
      <c r="AI21" s="6"/>
      <c r="AJ21" s="55"/>
      <c r="AK21" s="55"/>
      <c r="AL21" s="6"/>
      <c r="AM21" s="6"/>
      <c r="AO21" s="55"/>
      <c r="AP21" s="6"/>
      <c r="AQ21" s="6"/>
      <c r="AR21" s="55"/>
      <c r="AS21" s="55"/>
      <c r="AT21" s="10"/>
    </row>
    <row r="22" spans="2:46" ht="23.25" x14ac:dyDescent="0.35">
      <c r="B22" s="5"/>
      <c r="C22" s="6"/>
      <c r="D22" s="6"/>
      <c r="E22" s="6"/>
      <c r="F22" s="6"/>
      <c r="G22" s="6"/>
      <c r="H22" s="300"/>
      <c r="I22" s="300"/>
      <c r="J22" s="6"/>
      <c r="K22" s="6"/>
      <c r="L22" s="6"/>
      <c r="M22" s="6"/>
      <c r="N22" s="6"/>
      <c r="O22" s="6"/>
      <c r="P22" s="300" t="s">
        <v>14</v>
      </c>
      <c r="Q22" s="300"/>
      <c r="R22" s="55"/>
      <c r="S22" s="300" t="s">
        <v>6</v>
      </c>
      <c r="T22" s="300"/>
      <c r="U22" s="6"/>
      <c r="V22" s="6"/>
      <c r="W22" s="6"/>
      <c r="X22" s="6"/>
      <c r="Y22" s="25"/>
      <c r="Z22" s="55"/>
      <c r="AA22" s="6"/>
      <c r="AB22" s="6"/>
      <c r="AC22" s="7"/>
      <c r="AD22" s="7"/>
      <c r="AE22" s="6"/>
      <c r="AF22" s="6"/>
      <c r="AG22" s="26"/>
      <c r="AH22" s="6"/>
      <c r="AI22" s="6"/>
      <c r="AJ22" s="55"/>
      <c r="AK22" s="55"/>
      <c r="AL22" s="300" t="s">
        <v>48</v>
      </c>
      <c r="AM22" s="300"/>
      <c r="AN22" s="6"/>
      <c r="AO22" s="106" t="s">
        <v>102</v>
      </c>
      <c r="AP22" s="27"/>
      <c r="AQ22" s="27"/>
      <c r="AR22" s="105">
        <f>B13</f>
        <v>6</v>
      </c>
      <c r="AS22" s="28" t="s">
        <v>1</v>
      </c>
      <c r="AT22" s="10"/>
    </row>
    <row r="23" spans="2:46" ht="23.25" x14ac:dyDescent="0.35">
      <c r="B23" s="5"/>
      <c r="C23" s="6"/>
      <c r="D23" s="6"/>
      <c r="E23" s="6"/>
      <c r="F23" s="6"/>
      <c r="G23" s="36" t="s">
        <v>12</v>
      </c>
      <c r="H23" s="36"/>
      <c r="J23" s="6"/>
      <c r="K23" s="300" t="s">
        <v>6</v>
      </c>
      <c r="L23" s="300"/>
      <c r="M23" s="6"/>
      <c r="N23" s="6"/>
      <c r="O23" s="6"/>
      <c r="P23" s="16">
        <v>0</v>
      </c>
      <c r="Q23" s="16" t="s">
        <v>1</v>
      </c>
      <c r="R23" s="55"/>
      <c r="S23" s="16">
        <f>(1-T19)*Q13</f>
        <v>0</v>
      </c>
      <c r="T23" s="9" t="s">
        <v>1</v>
      </c>
      <c r="U23" s="6"/>
      <c r="V23" s="55"/>
      <c r="W23" s="36" t="s">
        <v>13</v>
      </c>
      <c r="X23" s="36"/>
      <c r="Y23" s="25"/>
      <c r="Z23" s="6"/>
      <c r="AA23" s="6"/>
      <c r="AB23" s="6"/>
      <c r="AC23" s="7"/>
      <c r="AD23" s="7"/>
      <c r="AE23" s="6"/>
      <c r="AF23" s="36" t="s">
        <v>7</v>
      </c>
      <c r="AG23" s="36"/>
      <c r="AH23" s="6"/>
      <c r="AI23" s="6"/>
      <c r="AJ23" s="55"/>
      <c r="AK23" s="55"/>
      <c r="AL23" s="16">
        <f>AF24*AI29</f>
        <v>0.86740289999999987</v>
      </c>
      <c r="AM23" s="9" t="s">
        <v>1</v>
      </c>
      <c r="AN23" s="6"/>
      <c r="AO23" s="29" t="s">
        <v>11</v>
      </c>
      <c r="AP23" s="30"/>
      <c r="AQ23" s="30"/>
      <c r="AR23" s="49">
        <f>AQ10</f>
        <v>3.5998309709999994</v>
      </c>
      <c r="AS23" s="31" t="s">
        <v>1</v>
      </c>
      <c r="AT23" s="10"/>
    </row>
    <row r="24" spans="2:46" ht="23.25" x14ac:dyDescent="0.35">
      <c r="B24" s="5"/>
      <c r="C24" s="6"/>
      <c r="D24" s="6"/>
      <c r="E24" s="6"/>
      <c r="F24" s="6"/>
      <c r="G24" s="9">
        <f>(1-F19)*B13</f>
        <v>0</v>
      </c>
      <c r="H24" s="9" t="s">
        <v>1</v>
      </c>
      <c r="J24" s="6"/>
      <c r="K24" s="16">
        <f>(1-K19)*G14</f>
        <v>0.65999999999999992</v>
      </c>
      <c r="L24" s="9" t="s">
        <v>1</v>
      </c>
      <c r="M24" s="6"/>
      <c r="N24" s="6"/>
      <c r="O24" s="6"/>
      <c r="P24" s="55"/>
      <c r="Q24" s="55"/>
      <c r="R24" s="55"/>
      <c r="S24" s="55"/>
      <c r="T24" s="55"/>
      <c r="U24" s="6"/>
      <c r="V24" s="55"/>
      <c r="W24" s="8">
        <f>W13-AA8</f>
        <v>0.80100000000000016</v>
      </c>
      <c r="X24" s="9" t="s">
        <v>1</v>
      </c>
      <c r="Y24" s="25"/>
      <c r="Z24" s="6"/>
      <c r="AA24" s="6"/>
      <c r="AB24" s="6"/>
      <c r="AC24" s="7"/>
      <c r="AD24" s="7"/>
      <c r="AE24" s="6"/>
      <c r="AF24" s="50">
        <f>AB12*(1-AD20)</f>
        <v>1.7702099999999998</v>
      </c>
      <c r="AG24" s="9" t="s">
        <v>1</v>
      </c>
      <c r="AH24" s="6"/>
      <c r="AI24" s="6"/>
      <c r="AJ24" s="55"/>
      <c r="AK24" s="55"/>
      <c r="AL24" s="6"/>
      <c r="AM24" s="6"/>
      <c r="AN24" s="6"/>
      <c r="AO24" s="29" t="s">
        <v>4</v>
      </c>
      <c r="AP24" s="30"/>
      <c r="AQ24" s="30"/>
      <c r="AR24" s="53">
        <f>AR23/(B13)</f>
        <v>0.59997182849999986</v>
      </c>
      <c r="AS24" s="31"/>
      <c r="AT24" s="10"/>
    </row>
    <row r="25" spans="2:46" ht="24" thickBot="1" x14ac:dyDescent="0.4">
      <c r="B25" s="5"/>
      <c r="C25" s="6"/>
      <c r="D25" s="6"/>
      <c r="E25" s="6"/>
      <c r="F25" s="6"/>
      <c r="G25" s="6"/>
      <c r="H25" s="6"/>
      <c r="I25" s="6"/>
      <c r="J25" s="6"/>
      <c r="K25" s="11"/>
      <c r="L25" s="9"/>
      <c r="M25" s="6"/>
      <c r="N25" s="6"/>
      <c r="O25" s="6"/>
      <c r="P25" s="55"/>
      <c r="Q25" s="55"/>
      <c r="R25" s="55"/>
      <c r="S25" s="55"/>
      <c r="T25" s="55"/>
      <c r="U25" s="6"/>
      <c r="V25" s="11"/>
      <c r="W25" s="9"/>
      <c r="X25" s="55"/>
      <c r="Y25" s="6"/>
      <c r="Z25" s="6"/>
      <c r="AA25" s="6"/>
      <c r="AB25" s="6"/>
      <c r="AC25" s="7"/>
      <c r="AD25" s="7"/>
      <c r="AE25" s="6"/>
      <c r="AH25" s="6"/>
      <c r="AI25" s="6"/>
      <c r="AJ25" s="35"/>
      <c r="AM25" s="46"/>
      <c r="AN25" s="6"/>
      <c r="AO25" s="32" t="s">
        <v>5</v>
      </c>
      <c r="AP25" s="33"/>
      <c r="AQ25" s="33"/>
      <c r="AR25" s="48">
        <f>G24+K24+P23+S23+W24+AF31+AK31+AN28</f>
        <v>2.4001690289999997</v>
      </c>
      <c r="AS25" s="34" t="s">
        <v>1</v>
      </c>
      <c r="AT25" s="10"/>
    </row>
    <row r="26" spans="2:46" ht="18.75" x14ac:dyDescent="0.3">
      <c r="B26" s="5"/>
      <c r="C26" s="6"/>
      <c r="D26" s="6"/>
      <c r="E26" s="6"/>
      <c r="F26" s="6"/>
      <c r="G26" s="6"/>
      <c r="H26" s="6"/>
      <c r="I26" s="6"/>
      <c r="J26" s="6"/>
      <c r="K26" s="6"/>
      <c r="L26" s="55"/>
      <c r="M26" s="55"/>
      <c r="N26" s="6"/>
      <c r="O26" s="6"/>
      <c r="P26" s="55"/>
      <c r="Q26" s="55"/>
      <c r="R26" s="55"/>
      <c r="S26" s="55"/>
      <c r="T26" s="55"/>
      <c r="U26" s="6"/>
      <c r="V26" s="6"/>
      <c r="W26" s="7"/>
      <c r="X26" s="7"/>
      <c r="Y26" s="6"/>
      <c r="Z26" s="6"/>
      <c r="AA26" s="6"/>
      <c r="AB26" s="6"/>
      <c r="AC26" s="7"/>
      <c r="AD26" s="7"/>
      <c r="AH26" s="6"/>
      <c r="AI26" s="6"/>
      <c r="AJ26" s="6"/>
      <c r="AM26" s="55"/>
      <c r="AN26" s="55"/>
      <c r="AO26" s="6"/>
      <c r="AP26" s="7"/>
      <c r="AQ26" s="7"/>
      <c r="AR26" s="6"/>
      <c r="AS26" s="6"/>
      <c r="AT26" s="10"/>
    </row>
    <row r="27" spans="2:46" ht="18.75" x14ac:dyDescent="0.3">
      <c r="B27" s="5"/>
      <c r="C27" s="6"/>
      <c r="D27" s="6"/>
      <c r="E27" s="6"/>
      <c r="F27" s="6"/>
      <c r="G27" s="6"/>
      <c r="H27" s="6"/>
      <c r="I27" s="6"/>
      <c r="J27" s="6"/>
      <c r="K27" s="6"/>
      <c r="L27" s="55"/>
      <c r="M27" s="55"/>
      <c r="N27" s="6"/>
      <c r="O27" s="55"/>
      <c r="P27" s="55"/>
      <c r="Q27" s="55"/>
      <c r="R27" s="55"/>
      <c r="S27" s="55"/>
      <c r="T27" s="55"/>
      <c r="U27" s="6"/>
      <c r="V27" s="6"/>
      <c r="W27" s="55"/>
      <c r="X27" s="55"/>
      <c r="Y27" s="6"/>
      <c r="Z27" s="6"/>
      <c r="AA27" s="6"/>
      <c r="AB27" s="7"/>
      <c r="AC27" s="36"/>
      <c r="AD27" s="36"/>
      <c r="AH27" s="6"/>
      <c r="AI27" s="6"/>
      <c r="AJ27" s="6"/>
      <c r="AK27" s="16"/>
      <c r="AL27" s="9"/>
      <c r="AM27" s="55"/>
      <c r="AN27" s="300" t="s">
        <v>8</v>
      </c>
      <c r="AO27" s="300"/>
      <c r="AP27" s="7"/>
      <c r="AQ27" s="7"/>
      <c r="AR27" s="6"/>
      <c r="AS27" s="7"/>
      <c r="AT27" s="10"/>
    </row>
    <row r="28" spans="2:46" ht="18.75" x14ac:dyDescent="0.3">
      <c r="B28" s="5"/>
      <c r="C28" s="9"/>
      <c r="D28" s="9"/>
      <c r="E28" s="6"/>
      <c r="F28" s="6"/>
      <c r="G28" s="6"/>
      <c r="H28" s="6"/>
      <c r="I28" s="6"/>
      <c r="J28" s="6"/>
      <c r="K28" s="6"/>
      <c r="L28" s="55"/>
      <c r="M28" s="55"/>
      <c r="N28" s="6"/>
      <c r="O28" s="55"/>
      <c r="P28" s="55"/>
      <c r="Q28" s="55"/>
      <c r="R28" s="55"/>
      <c r="S28" s="55"/>
      <c r="T28" s="55"/>
      <c r="U28" s="6"/>
      <c r="V28" s="6"/>
      <c r="W28" s="55"/>
      <c r="X28" s="55"/>
      <c r="Y28" s="6"/>
      <c r="Z28" s="6"/>
      <c r="AA28" s="6"/>
      <c r="AB28" s="7"/>
      <c r="AC28" s="8"/>
      <c r="AD28" s="8"/>
      <c r="AE28" s="8"/>
      <c r="AF28" s="55"/>
      <c r="AG28" s="55"/>
      <c r="AH28" s="6"/>
      <c r="AI28" s="6"/>
      <c r="AJ28" s="6"/>
      <c r="AK28" s="55"/>
      <c r="AL28" s="55"/>
      <c r="AM28" s="55"/>
      <c r="AN28" s="16">
        <f>(1-AN20)*AL13</f>
        <v>0</v>
      </c>
      <c r="AO28" s="9" t="s">
        <v>1</v>
      </c>
      <c r="AP28" s="7"/>
      <c r="AQ28" s="7"/>
      <c r="AR28" s="47"/>
      <c r="AS28" s="7"/>
      <c r="AT28" s="10"/>
    </row>
    <row r="29" spans="2:46" ht="18.75" x14ac:dyDescent="0.3">
      <c r="B29" s="5"/>
      <c r="C29" s="37"/>
      <c r="D29" s="9"/>
      <c r="E29" s="6"/>
      <c r="F29" s="6"/>
      <c r="G29" s="6"/>
      <c r="H29" s="6"/>
      <c r="I29" s="6"/>
      <c r="J29" s="6"/>
      <c r="K29" s="6"/>
      <c r="L29" s="6"/>
      <c r="M29" s="6"/>
      <c r="N29" s="6"/>
      <c r="O29" s="55"/>
      <c r="P29" s="55"/>
      <c r="Q29" s="6"/>
      <c r="R29" s="6"/>
      <c r="S29" s="6"/>
      <c r="T29" s="6"/>
      <c r="U29" s="6"/>
      <c r="V29" s="6"/>
      <c r="W29" s="55"/>
      <c r="X29" s="55"/>
      <c r="Y29" s="6"/>
      <c r="Z29" s="6"/>
      <c r="AA29" s="6"/>
      <c r="AB29" s="7"/>
      <c r="AC29" s="38"/>
      <c r="AD29" s="11"/>
      <c r="AE29" s="11"/>
      <c r="AI29" s="51">
        <f>D47</f>
        <v>0.49</v>
      </c>
      <c r="AJ29" s="6"/>
      <c r="AK29" s="55"/>
      <c r="AL29" s="55"/>
      <c r="AM29" s="8"/>
      <c r="AN29" s="9"/>
      <c r="AO29" s="6"/>
      <c r="AP29" s="6"/>
      <c r="AQ29" s="6"/>
      <c r="AR29" s="6"/>
      <c r="AS29" s="7"/>
      <c r="AT29" s="10"/>
    </row>
    <row r="30" spans="2:46" ht="18.75" x14ac:dyDescent="0.3">
      <c r="B30" s="5"/>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12" t="s">
        <v>35</v>
      </c>
      <c r="AG30" s="55"/>
      <c r="AI30" s="6"/>
      <c r="AJ30" s="6"/>
      <c r="AK30" s="36" t="s">
        <v>17</v>
      </c>
      <c r="AL30" s="36"/>
      <c r="AM30" s="11"/>
      <c r="AN30" s="9"/>
      <c r="AO30" s="6"/>
      <c r="AP30" s="6"/>
      <c r="AQ30" s="6"/>
      <c r="AR30" s="6"/>
      <c r="AS30" s="6"/>
      <c r="AT30" s="10"/>
    </row>
    <row r="31" spans="2:46" ht="18.75" x14ac:dyDescent="0.3">
      <c r="B31" s="5"/>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9">
        <f>AN6/2</f>
        <v>1.8180964500000001E-2</v>
      </c>
      <c r="AG31" s="9" t="s">
        <v>1</v>
      </c>
      <c r="AH31" s="6"/>
      <c r="AI31" s="6"/>
      <c r="AJ31" s="6"/>
      <c r="AK31" s="16">
        <f>AF24-AL23+AN6/2</f>
        <v>0.92098806449999993</v>
      </c>
      <c r="AL31" s="9" t="s">
        <v>1</v>
      </c>
      <c r="AM31" s="6"/>
      <c r="AN31" s="6"/>
      <c r="AO31" s="6"/>
      <c r="AP31" s="6"/>
      <c r="AQ31" s="6"/>
      <c r="AR31" s="6"/>
      <c r="AS31" s="6"/>
      <c r="AT31" s="10"/>
    </row>
    <row r="32" spans="2:46" ht="18.75" x14ac:dyDescent="0.3">
      <c r="B32" s="5"/>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55"/>
      <c r="AK32" s="55"/>
      <c r="AL32" s="55"/>
      <c r="AM32" s="6"/>
      <c r="AN32" s="6"/>
      <c r="AO32" s="6"/>
      <c r="AP32" s="6"/>
      <c r="AQ32" s="6"/>
      <c r="AR32" s="6"/>
      <c r="AS32" s="55"/>
      <c r="AT32" s="10"/>
    </row>
    <row r="33" spans="2:46" ht="18.75" x14ac:dyDescent="0.3">
      <c r="B33" s="5"/>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H33" s="6"/>
      <c r="AI33" s="55"/>
      <c r="AJ33" s="16"/>
      <c r="AK33" s="9"/>
      <c r="AL33" s="55"/>
      <c r="AM33" s="6"/>
      <c r="AN33" s="6"/>
      <c r="AO33" s="6"/>
      <c r="AP33" s="6"/>
      <c r="AQ33" s="6"/>
      <c r="AR33" s="6"/>
      <c r="AS33" s="7"/>
      <c r="AT33" s="10"/>
    </row>
    <row r="34" spans="2:46" ht="18.75" x14ac:dyDescent="0.3">
      <c r="B34" s="5"/>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H34" s="6"/>
      <c r="AI34" s="55"/>
      <c r="AJ34" s="55"/>
      <c r="AK34" s="55"/>
      <c r="AL34" s="6"/>
      <c r="AM34" s="6"/>
      <c r="AN34" s="6"/>
      <c r="AO34" s="6"/>
      <c r="AP34" s="6"/>
      <c r="AQ34" s="6"/>
      <c r="AR34" s="6"/>
      <c r="AS34" s="55"/>
      <c r="AT34" s="10"/>
    </row>
    <row r="35" spans="2:46" ht="18.75" x14ac:dyDescent="0.3">
      <c r="B35" s="5"/>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H35" s="6"/>
      <c r="AI35" s="6"/>
      <c r="AJ35" s="6"/>
      <c r="AK35" s="6"/>
      <c r="AL35" s="6"/>
      <c r="AM35" s="6"/>
      <c r="AN35" s="6"/>
      <c r="AO35" s="6"/>
      <c r="AP35" s="6"/>
      <c r="AQ35" s="6"/>
      <c r="AR35" s="6"/>
      <c r="AS35" s="6"/>
      <c r="AT35" s="10"/>
    </row>
    <row r="36" spans="2:46" ht="21" x14ac:dyDescent="0.35">
      <c r="B36" s="5"/>
      <c r="C36" s="40" t="s">
        <v>205</v>
      </c>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10"/>
    </row>
    <row r="37" spans="2:46" ht="19.5" thickBot="1" x14ac:dyDescent="0.35">
      <c r="B37" s="41"/>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3"/>
    </row>
    <row r="38" spans="2:46" ht="23.45" customHeight="1" x14ac:dyDescent="0.25"/>
    <row r="39" spans="2:46" ht="43.15" hidden="1" customHeight="1" x14ac:dyDescent="0.35">
      <c r="B39" s="306" t="s">
        <v>44</v>
      </c>
      <c r="C39" s="306"/>
      <c r="D39" s="331" t="str">
        <f>'PFD (Opt 13)'!D39</f>
        <v>Flow Recovery (%)</v>
      </c>
      <c r="E39" s="332"/>
      <c r="F39" s="143" t="str">
        <f>'PFD (Opt 13)'!F39</f>
        <v>COD</v>
      </c>
      <c r="G39" s="143" t="str">
        <f>'PFD (Opt 13)'!G39</f>
        <v>BOD</v>
      </c>
      <c r="H39" s="143" t="str">
        <f>'PFD (Opt 13)'!H39</f>
        <v>TOC</v>
      </c>
      <c r="I39" s="143" t="str">
        <f>'PFD (Opt 13)'!I39</f>
        <v>TSS</v>
      </c>
      <c r="J39" s="143" t="str">
        <f>'PFD (Opt 13)'!J39</f>
        <v>VSS</v>
      </c>
      <c r="K39" s="143" t="str">
        <f>'PFD (Opt 13)'!K39</f>
        <v>Turbidity</v>
      </c>
      <c r="L39" s="143" t="str">
        <f>'PFD (Opt 13)'!L39</f>
        <v>TKN</v>
      </c>
      <c r="M39" s="143" t="str">
        <f>'PFD (Opt 13)'!M39</f>
        <v>NH3</v>
      </c>
      <c r="N39" s="143" t="str">
        <f>'PFD (Opt 13)'!N39</f>
        <v>NO3</v>
      </c>
      <c r="O39" s="143" t="str">
        <f>'PFD (Opt 13)'!O39</f>
        <v>TN</v>
      </c>
      <c r="P39" s="143" t="str">
        <f>'PFD (Opt 13)'!P39</f>
        <v>TP</v>
      </c>
      <c r="Q39" s="143" t="str">
        <f>'PFD (Opt 13)'!Q39</f>
        <v>RP(OP)</v>
      </c>
      <c r="R39" s="143" t="str">
        <f>'PFD (Opt 13)'!R39</f>
        <v>TDS</v>
      </c>
      <c r="S39" s="142"/>
      <c r="T39" s="144"/>
      <c r="U39" s="145"/>
      <c r="V39" s="146" t="s">
        <v>66</v>
      </c>
      <c r="W39" s="147"/>
      <c r="X39" s="147"/>
      <c r="Y39" s="147"/>
      <c r="Z39" s="147"/>
      <c r="AA39" s="142"/>
      <c r="AB39" s="142"/>
      <c r="AC39" s="142"/>
      <c r="AD39" s="142"/>
    </row>
    <row r="40" spans="2:46" ht="32.450000000000003" hidden="1" customHeight="1" x14ac:dyDescent="0.35">
      <c r="B40" s="302" t="s">
        <v>139</v>
      </c>
      <c r="C40" s="303"/>
      <c r="D40" s="304">
        <f>'PFD (Opt 13)'!D40</f>
        <v>1</v>
      </c>
      <c r="E40" s="305"/>
      <c r="F40" s="148">
        <f>'PFD (Opt 13)'!F40</f>
        <v>0.03</v>
      </c>
      <c r="G40" s="149">
        <f>'PFD (Opt 13)'!G40</f>
        <v>0.03</v>
      </c>
      <c r="H40" s="149">
        <f>'PFD (Opt 13)'!H40</f>
        <v>0.03</v>
      </c>
      <c r="I40" s="149">
        <f>'PFD (Opt 13)'!I40</f>
        <v>0.25</v>
      </c>
      <c r="J40" s="149">
        <f>'PFD (Opt 13)'!J40</f>
        <v>0.25</v>
      </c>
      <c r="K40" s="149">
        <f>'PFD (Opt 13)'!K40</f>
        <v>0.25</v>
      </c>
      <c r="L40" s="149">
        <f>'PFD (Opt 13)'!L40</f>
        <v>0.03</v>
      </c>
      <c r="M40" s="149">
        <f>'PFD (Opt 13)'!M40</f>
        <v>0</v>
      </c>
      <c r="N40" s="149">
        <f>'PFD (Opt 13)'!N40</f>
        <v>0</v>
      </c>
      <c r="O40" s="149">
        <f>'PFD (Opt 13)'!O40</f>
        <v>0.03</v>
      </c>
      <c r="P40" s="149">
        <f>'PFD (Opt 13)'!P40</f>
        <v>0.02</v>
      </c>
      <c r="Q40" s="149">
        <f>'PFD (Opt 13)'!Q40</f>
        <v>0</v>
      </c>
      <c r="R40" s="149">
        <f>'PFD (Opt 13)'!R40</f>
        <v>0</v>
      </c>
      <c r="S40" s="142"/>
      <c r="T40" s="142"/>
      <c r="U40" s="142"/>
      <c r="V40" s="150" t="s">
        <v>81</v>
      </c>
      <c r="W40" s="150"/>
      <c r="X40" s="147"/>
      <c r="Y40" s="147"/>
      <c r="Z40" s="147"/>
      <c r="AA40" s="142"/>
      <c r="AB40" s="142"/>
      <c r="AC40" s="142"/>
      <c r="AD40" s="142"/>
    </row>
    <row r="41" spans="2:46" ht="32.450000000000003" hidden="1" customHeight="1" x14ac:dyDescent="0.35">
      <c r="B41" s="302" t="s">
        <v>26</v>
      </c>
      <c r="C41" s="303"/>
      <c r="D41" s="304">
        <f>'PFD (Opt 13)'!D41</f>
        <v>0.89</v>
      </c>
      <c r="E41" s="305"/>
      <c r="F41" s="148">
        <f>'PFD (Opt 13)'!F41</f>
        <v>0.63</v>
      </c>
      <c r="G41" s="149">
        <f>'PFD (Opt 13)'!G41</f>
        <v>0.7</v>
      </c>
      <c r="H41" s="149">
        <f>'PFD (Opt 13)'!H41</f>
        <v>0.7</v>
      </c>
      <c r="I41" s="148">
        <f>'PFD (Opt 13)'!I41</f>
        <v>0.92</v>
      </c>
      <c r="J41" s="148">
        <f>'PFD (Opt 13)'!J41</f>
        <v>0.92</v>
      </c>
      <c r="K41" s="151">
        <f>'PFD (Opt 13)'!K41</f>
        <v>0.95</v>
      </c>
      <c r="L41" s="151">
        <f>'PFD (Opt 13)'!L41</f>
        <v>0.8</v>
      </c>
      <c r="M41" s="149">
        <f>'PFD (Opt 13)'!M41</f>
        <v>0</v>
      </c>
      <c r="N41" s="149">
        <f>'PFD (Opt 13)'!N41</f>
        <v>0</v>
      </c>
      <c r="O41" s="149">
        <f>'PFD (Opt 13)'!O41</f>
        <v>0</v>
      </c>
      <c r="P41" s="148">
        <f>'PFD (Opt 13)'!P41</f>
        <v>0.91</v>
      </c>
      <c r="Q41" s="151">
        <f>'PFD (Opt 13)'!Q41</f>
        <v>0.5</v>
      </c>
      <c r="R41" s="149">
        <f>'PFD (Opt 13)'!R41</f>
        <v>0</v>
      </c>
      <c r="S41" s="142"/>
      <c r="T41" s="142"/>
      <c r="U41" s="142"/>
      <c r="V41" s="152" t="s">
        <v>70</v>
      </c>
      <c r="W41" s="152"/>
      <c r="X41" s="152"/>
      <c r="Y41" s="152"/>
      <c r="Z41" s="152"/>
      <c r="AA41" s="153"/>
      <c r="AB41" s="142"/>
      <c r="AC41" s="142"/>
      <c r="AD41" s="142"/>
    </row>
    <row r="42" spans="2:46" ht="32.450000000000003" hidden="1" customHeight="1" x14ac:dyDescent="0.35">
      <c r="B42" s="302" t="s">
        <v>27</v>
      </c>
      <c r="C42" s="303"/>
      <c r="D42" s="304">
        <f>'PFD (Opt 13)'!D42</f>
        <v>1</v>
      </c>
      <c r="E42" s="305"/>
      <c r="F42" s="148">
        <f>'PFD (Opt 13)'!F42</f>
        <v>0.79</v>
      </c>
      <c r="G42" s="148">
        <f>'PFD (Opt 13)'!G42</f>
        <v>0.53</v>
      </c>
      <c r="H42" s="149">
        <f>'PFD (Opt 13)'!H42</f>
        <v>0.8</v>
      </c>
      <c r="I42" s="154">
        <f>'PFD (Opt 13)'!I42</f>
        <v>0</v>
      </c>
      <c r="J42" s="154">
        <f>'PFD (Opt 13)'!J42</f>
        <v>0</v>
      </c>
      <c r="K42" s="154">
        <f>'PFD (Opt 13)'!K42</f>
        <v>0</v>
      </c>
      <c r="L42" s="149">
        <f>'PFD (Opt 13)'!L42</f>
        <v>0</v>
      </c>
      <c r="M42" s="149">
        <f>'PFD (Opt 13)'!M42</f>
        <v>0.9</v>
      </c>
      <c r="N42" s="154">
        <f>'PFD (Opt 13)'!N42</f>
        <v>0</v>
      </c>
      <c r="O42" s="154">
        <f>'PFD (Opt 13)'!O42</f>
        <v>0</v>
      </c>
      <c r="P42" s="149">
        <f>'PFD (Opt 13)'!P42</f>
        <v>0.5</v>
      </c>
      <c r="Q42" s="149">
        <f>'PFD (Opt 13)'!Q42</f>
        <v>0.05</v>
      </c>
      <c r="R42" s="149">
        <f>'PFD (Opt 13)'!R42</f>
        <v>0</v>
      </c>
      <c r="S42" s="142"/>
      <c r="T42" s="142"/>
      <c r="U42" s="142"/>
      <c r="V42" s="147" t="s">
        <v>83</v>
      </c>
      <c r="W42" s="142"/>
      <c r="X42" s="142"/>
      <c r="Y42" s="142"/>
      <c r="Z42" s="142"/>
      <c r="AA42" s="142"/>
      <c r="AB42" s="142"/>
      <c r="AC42" s="142"/>
      <c r="AD42" s="142"/>
    </row>
    <row r="43" spans="2:46" ht="32.450000000000003" hidden="1" customHeight="1" x14ac:dyDescent="0.35">
      <c r="B43" s="302" t="s">
        <v>28</v>
      </c>
      <c r="C43" s="303"/>
      <c r="D43" s="304">
        <f>'PFD (Opt 13)'!D43</f>
        <v>0.89</v>
      </c>
      <c r="E43" s="305"/>
      <c r="F43" s="148">
        <f>'PFD (Opt 13)'!F43</f>
        <v>0.63</v>
      </c>
      <c r="G43" s="149">
        <f>'PFD (Opt 13)'!G43</f>
        <v>0.7</v>
      </c>
      <c r="H43" s="149">
        <f>'PFD (Opt 13)'!H43</f>
        <v>0.7</v>
      </c>
      <c r="I43" s="148">
        <f>'PFD (Opt 13)'!I43</f>
        <v>0.92</v>
      </c>
      <c r="J43" s="148">
        <f>'PFD (Opt 13)'!J43</f>
        <v>0.92</v>
      </c>
      <c r="K43" s="151">
        <f>'PFD (Opt 13)'!K43</f>
        <v>0.95</v>
      </c>
      <c r="L43" s="151">
        <f>'PFD (Opt 13)'!L43</f>
        <v>0.8</v>
      </c>
      <c r="M43" s="149">
        <f>'PFD (Opt 13)'!M43</f>
        <v>0</v>
      </c>
      <c r="N43" s="149">
        <f>'PFD (Opt 13)'!N43</f>
        <v>0</v>
      </c>
      <c r="O43" s="149">
        <f>'PFD (Opt 13)'!O43</f>
        <v>0.5</v>
      </c>
      <c r="P43" s="148">
        <f>'PFD (Opt 13)'!P43</f>
        <v>0.91</v>
      </c>
      <c r="Q43" s="149">
        <f>'PFD (Opt 13)'!Q43</f>
        <v>0</v>
      </c>
      <c r="R43" s="149">
        <f>'PFD (Opt 13)'!R43</f>
        <v>0</v>
      </c>
      <c r="S43" s="142"/>
      <c r="T43" s="142"/>
      <c r="U43" s="142"/>
      <c r="V43" s="155" t="s">
        <v>138</v>
      </c>
      <c r="W43" s="155"/>
      <c r="X43" s="155"/>
      <c r="Y43" s="155"/>
      <c r="Z43" s="155"/>
      <c r="AA43" s="156"/>
      <c r="AB43" s="156"/>
      <c r="AC43" s="142"/>
      <c r="AD43" s="142"/>
    </row>
    <row r="44" spans="2:46" ht="32.450000000000003" hidden="1" customHeight="1" x14ac:dyDescent="0.35">
      <c r="B44" s="302" t="s">
        <v>33</v>
      </c>
      <c r="C44" s="303"/>
      <c r="D44" s="304">
        <f>'PFD (Opt 13)'!D44</f>
        <v>0.85</v>
      </c>
      <c r="E44" s="305"/>
      <c r="F44" s="149">
        <f>'PFD (Opt 13)'!F44</f>
        <v>0.3</v>
      </c>
      <c r="G44" s="149">
        <f>'PFD (Opt 13)'!G44</f>
        <v>0.3</v>
      </c>
      <c r="H44" s="148">
        <f>'PFD (Opt 13)'!H44</f>
        <v>0.08</v>
      </c>
      <c r="I44" s="148">
        <f>'PFD (Opt 13)'!I44</f>
        <v>0.85</v>
      </c>
      <c r="J44" s="148">
        <f>'PFD (Opt 13)'!J44</f>
        <v>0.85</v>
      </c>
      <c r="K44" s="148">
        <f>'PFD (Opt 13)'!K44</f>
        <v>0.88</v>
      </c>
      <c r="L44" s="149">
        <f>'PFD (Opt 13)'!L44</f>
        <v>0.9</v>
      </c>
      <c r="M44" s="149">
        <f>'PFD (Opt 13)'!M44</f>
        <v>0</v>
      </c>
      <c r="N44" s="149">
        <f>'PFD (Opt 13)'!N44</f>
        <v>0</v>
      </c>
      <c r="O44" s="149">
        <f>'PFD (Opt 13)'!O44</f>
        <v>0.8</v>
      </c>
      <c r="P44" s="149">
        <f>'PFD (Opt 13)'!P44</f>
        <v>0.5</v>
      </c>
      <c r="Q44" s="149">
        <f>'PFD (Opt 13)'!Q44</f>
        <v>0</v>
      </c>
      <c r="R44" s="148">
        <f>'PFD (Opt 13)'!R44</f>
        <v>0</v>
      </c>
      <c r="S44" s="142"/>
      <c r="T44" s="142"/>
      <c r="U44" s="142"/>
      <c r="V44" s="142"/>
      <c r="W44" s="142"/>
      <c r="X44" s="142"/>
      <c r="Y44" s="142"/>
      <c r="Z44" s="142"/>
      <c r="AA44" s="142"/>
      <c r="AB44" s="142"/>
      <c r="AC44" s="142"/>
      <c r="AD44" s="142"/>
    </row>
    <row r="45" spans="2:46" ht="32.450000000000003" hidden="1" customHeight="1" x14ac:dyDescent="0.35">
      <c r="B45" s="302" t="s">
        <v>31</v>
      </c>
      <c r="C45" s="303"/>
      <c r="D45" s="304">
        <f>'PFD (Opt 13)'!D45</f>
        <v>1</v>
      </c>
      <c r="E45" s="305"/>
      <c r="F45" s="148">
        <f>'PFD (Opt 13)'!F45</f>
        <v>0</v>
      </c>
      <c r="G45" s="148">
        <f>'PFD (Opt 13)'!G45</f>
        <v>0</v>
      </c>
      <c r="H45" s="148">
        <f>'PFD (Opt 13)'!H45</f>
        <v>0.3</v>
      </c>
      <c r="I45" s="148">
        <f>'PFD (Opt 13)'!I45</f>
        <v>0</v>
      </c>
      <c r="J45" s="148">
        <f>'PFD (Opt 13)'!J45</f>
        <v>0</v>
      </c>
      <c r="K45" s="148">
        <f>'PFD (Opt 13)'!K45</f>
        <v>0</v>
      </c>
      <c r="L45" s="148">
        <f>'PFD (Opt 13)'!L45</f>
        <v>0</v>
      </c>
      <c r="M45" s="148">
        <f>'PFD (Opt 13)'!M45</f>
        <v>0</v>
      </c>
      <c r="N45" s="148">
        <f>'PFD (Opt 13)'!N45</f>
        <v>0</v>
      </c>
      <c r="O45" s="148">
        <f>'PFD (Opt 13)'!O45</f>
        <v>0</v>
      </c>
      <c r="P45" s="148">
        <f>'PFD (Opt 13)'!P45</f>
        <v>0</v>
      </c>
      <c r="Q45" s="148">
        <f>'PFD (Opt 13)'!Q45</f>
        <v>0</v>
      </c>
      <c r="R45" s="148">
        <f>'PFD (Opt 13)'!R45</f>
        <v>0</v>
      </c>
      <c r="S45" s="142"/>
      <c r="T45" s="142"/>
      <c r="U45" s="142"/>
      <c r="V45" s="142"/>
      <c r="W45" s="142"/>
      <c r="X45" s="142"/>
      <c r="Y45" s="142"/>
      <c r="Z45" s="142"/>
      <c r="AA45" s="142"/>
      <c r="AB45" s="142"/>
      <c r="AC45" s="142"/>
      <c r="AD45" s="142"/>
    </row>
    <row r="46" spans="2:46" ht="32.450000000000003" hidden="1" customHeight="1" x14ac:dyDescent="0.35">
      <c r="B46" s="302" t="s">
        <v>30</v>
      </c>
      <c r="C46" s="303"/>
      <c r="D46" s="304">
        <f>'PFD (Opt 13)'!D46</f>
        <v>0.61</v>
      </c>
      <c r="E46" s="305"/>
      <c r="F46" s="149">
        <f>'PFD (Opt 13)'!F46</f>
        <v>0.9</v>
      </c>
      <c r="G46" s="149">
        <f>'PFD (Opt 13)'!G46</f>
        <v>0.9</v>
      </c>
      <c r="H46" s="148">
        <f>'PFD (Opt 13)'!H46</f>
        <v>0.82</v>
      </c>
      <c r="I46" s="149">
        <f>'PFD (Opt 13)'!I46</f>
        <v>0.99</v>
      </c>
      <c r="J46" s="149">
        <f>'PFD (Opt 13)'!J46</f>
        <v>0.99</v>
      </c>
      <c r="K46" s="149">
        <f>'PFD (Opt 13)'!K46</f>
        <v>0.99</v>
      </c>
      <c r="L46" s="149">
        <f>'PFD (Opt 13)'!L46</f>
        <v>0.9</v>
      </c>
      <c r="M46" s="151">
        <f>'PFD (Opt 13)'!M46</f>
        <v>0.95</v>
      </c>
      <c r="N46" s="148">
        <f>'PFD (Opt 13)'!N46</f>
        <v>0.94</v>
      </c>
      <c r="O46" s="151">
        <f>'PFD (Opt 13)'!O46</f>
        <v>0.95</v>
      </c>
      <c r="P46" s="149">
        <f>'PFD (Opt 13)'!P46</f>
        <v>0.9</v>
      </c>
      <c r="Q46" s="151">
        <f>'PFD (Opt 13)'!Q46</f>
        <v>0.95</v>
      </c>
      <c r="R46" s="148">
        <f>'PFD (Opt 13)'!R46</f>
        <v>0.99</v>
      </c>
      <c r="S46" s="157" t="s">
        <v>52</v>
      </c>
      <c r="T46" s="142"/>
      <c r="U46" s="142"/>
      <c r="V46" s="142"/>
      <c r="W46" s="142"/>
      <c r="X46" s="142"/>
      <c r="Y46" s="142"/>
      <c r="Z46" s="142"/>
      <c r="AA46" s="142"/>
      <c r="AB46" s="142"/>
      <c r="AC46" s="142"/>
      <c r="AD46" s="142"/>
    </row>
    <row r="47" spans="2:46" ht="35.450000000000003" hidden="1" customHeight="1" x14ac:dyDescent="0.35">
      <c r="B47" s="302" t="s">
        <v>29</v>
      </c>
      <c r="C47" s="303"/>
      <c r="D47" s="304">
        <f>'PFD (Opt 13)'!D47</f>
        <v>0.49</v>
      </c>
      <c r="E47" s="305"/>
      <c r="F47" s="149">
        <f>'PFD (Opt 13)'!F47</f>
        <v>0.9</v>
      </c>
      <c r="G47" s="149">
        <f>'PFD (Opt 13)'!G47</f>
        <v>0.9</v>
      </c>
      <c r="H47" s="148">
        <f>'PFD (Opt 13)'!H47</f>
        <v>0.98</v>
      </c>
      <c r="I47" s="149">
        <f>'PFD (Opt 13)'!I47</f>
        <v>0.99</v>
      </c>
      <c r="J47" s="149">
        <f>'PFD (Opt 13)'!J47</f>
        <v>0.99</v>
      </c>
      <c r="K47" s="149">
        <f>'PFD (Opt 13)'!K47</f>
        <v>0.99</v>
      </c>
      <c r="L47" s="149">
        <f>'PFD (Opt 13)'!L47</f>
        <v>0.9</v>
      </c>
      <c r="M47" s="151">
        <f>'PFD (Opt 13)'!M47</f>
        <v>0.95</v>
      </c>
      <c r="N47" s="148">
        <f>'PFD (Opt 13)'!N47</f>
        <v>0.83</v>
      </c>
      <c r="O47" s="151">
        <f>'PFD (Opt 13)'!O47</f>
        <v>0.95</v>
      </c>
      <c r="P47" s="149">
        <f>'PFD (Opt 13)'!P47</f>
        <v>0.9</v>
      </c>
      <c r="Q47" s="151">
        <f>'PFD (Opt 13)'!Q47</f>
        <v>0.95</v>
      </c>
      <c r="R47" s="148">
        <f>'PFD (Opt 13)'!R47</f>
        <v>0.99</v>
      </c>
      <c r="S47" s="142"/>
      <c r="T47" s="142"/>
      <c r="U47" s="142"/>
      <c r="V47" s="142"/>
      <c r="W47" s="142"/>
      <c r="X47" s="142"/>
      <c r="Y47" s="142"/>
      <c r="Z47" s="142"/>
      <c r="AA47" s="142"/>
      <c r="AB47" s="142"/>
      <c r="AC47" s="142"/>
      <c r="AD47" s="142"/>
    </row>
    <row r="48" spans="2:46" ht="35.450000000000003" hidden="1" customHeight="1" x14ac:dyDescent="0.35">
      <c r="B48" s="284"/>
      <c r="C48" s="284"/>
      <c r="D48" s="71"/>
      <c r="E48" s="71"/>
      <c r="F48" s="58"/>
      <c r="G48" s="107"/>
      <c r="H48" s="163"/>
      <c r="I48" s="163"/>
      <c r="J48" s="72"/>
      <c r="K48" s="72"/>
      <c r="L48" s="72"/>
      <c r="M48" s="72"/>
      <c r="N48" s="72"/>
      <c r="O48" s="72"/>
      <c r="P48" s="72"/>
      <c r="Q48" s="73"/>
      <c r="R48" s="73"/>
      <c r="S48" s="73"/>
      <c r="T48" s="72"/>
      <c r="U48" s="73"/>
      <c r="V48" s="73"/>
    </row>
    <row r="49" spans="2:39" ht="40.15" customHeight="1" x14ac:dyDescent="0.35">
      <c r="B49" s="164" t="s">
        <v>23</v>
      </c>
      <c r="C49" s="165"/>
      <c r="D49" s="74" t="s">
        <v>162</v>
      </c>
      <c r="E49" s="74" t="s">
        <v>69</v>
      </c>
      <c r="F49" s="74" t="s">
        <v>68</v>
      </c>
      <c r="G49" s="59" t="s">
        <v>19</v>
      </c>
      <c r="H49" s="59" t="s">
        <v>39</v>
      </c>
      <c r="I49" s="59" t="s">
        <v>21</v>
      </c>
      <c r="J49" s="59" t="s">
        <v>20</v>
      </c>
      <c r="K49" s="59" t="s">
        <v>53</v>
      </c>
      <c r="L49" s="76" t="s">
        <v>40</v>
      </c>
      <c r="M49" s="59" t="s">
        <v>45</v>
      </c>
      <c r="N49" s="59" t="s">
        <v>37</v>
      </c>
      <c r="O49" s="59" t="s">
        <v>38</v>
      </c>
      <c r="P49" s="59" t="s">
        <v>41</v>
      </c>
      <c r="Q49" s="59" t="s">
        <v>46</v>
      </c>
      <c r="R49" s="57" t="s">
        <v>65</v>
      </c>
      <c r="S49" s="59" t="s">
        <v>22</v>
      </c>
      <c r="T49" s="75" t="s">
        <v>47</v>
      </c>
      <c r="V49" s="285" t="s">
        <v>140</v>
      </c>
      <c r="W49" s="286"/>
      <c r="X49" s="289" t="s">
        <v>82</v>
      </c>
      <c r="Y49" s="289"/>
      <c r="Z49" s="289"/>
      <c r="AA49" s="289"/>
      <c r="AB49" s="290" t="s">
        <v>165</v>
      </c>
      <c r="AC49" s="291"/>
      <c r="AD49" s="315" t="s">
        <v>164</v>
      </c>
      <c r="AE49" s="316"/>
      <c r="AF49" s="294" t="s">
        <v>167</v>
      </c>
      <c r="AG49" s="295"/>
      <c r="AH49" s="308" t="s">
        <v>168</v>
      </c>
      <c r="AI49" s="309"/>
      <c r="AJ49" s="174"/>
      <c r="AK49" s="174"/>
      <c r="AL49" s="174"/>
      <c r="AM49" s="174"/>
    </row>
    <row r="50" spans="2:39" ht="40.15" customHeight="1" x14ac:dyDescent="0.35">
      <c r="B50" s="271" t="s">
        <v>24</v>
      </c>
      <c r="C50" s="272"/>
      <c r="D50" s="84" t="s">
        <v>1</v>
      </c>
      <c r="E50" s="84" t="s">
        <v>1</v>
      </c>
      <c r="F50" s="84" t="s">
        <v>1</v>
      </c>
      <c r="G50" s="85" t="s">
        <v>34</v>
      </c>
      <c r="H50" s="85" t="s">
        <v>34</v>
      </c>
      <c r="I50" s="85" t="s">
        <v>34</v>
      </c>
      <c r="J50" s="85" t="s">
        <v>34</v>
      </c>
      <c r="K50" s="85" t="s">
        <v>34</v>
      </c>
      <c r="L50" s="85" t="s">
        <v>42</v>
      </c>
      <c r="M50" s="85" t="s">
        <v>43</v>
      </c>
      <c r="N50" s="85" t="s">
        <v>43</v>
      </c>
      <c r="O50" s="85" t="s">
        <v>43</v>
      </c>
      <c r="P50" s="85" t="s">
        <v>43</v>
      </c>
      <c r="Q50" s="85" t="s">
        <v>51</v>
      </c>
      <c r="R50" s="85" t="s">
        <v>51</v>
      </c>
      <c r="S50" s="85" t="s">
        <v>34</v>
      </c>
      <c r="T50" s="86"/>
      <c r="V50" s="287"/>
      <c r="W50" s="288"/>
      <c r="X50" s="319" t="s">
        <v>103</v>
      </c>
      <c r="Y50" s="319"/>
      <c r="Z50" s="319" t="s">
        <v>166</v>
      </c>
      <c r="AA50" s="319"/>
      <c r="AB50" s="292"/>
      <c r="AC50" s="293"/>
      <c r="AD50" s="317"/>
      <c r="AE50" s="318"/>
      <c r="AF50" s="296"/>
      <c r="AG50" s="297"/>
      <c r="AH50" s="310"/>
      <c r="AI50" s="311"/>
      <c r="AJ50" s="175"/>
      <c r="AK50" s="175"/>
      <c r="AL50" s="175"/>
      <c r="AM50" s="175"/>
    </row>
    <row r="51" spans="2:39" ht="40.15" customHeight="1" x14ac:dyDescent="0.35">
      <c r="B51" s="271" t="s">
        <v>67</v>
      </c>
      <c r="C51" s="272"/>
      <c r="D51" s="236">
        <f>'Feed WQ'!$D$4</f>
        <v>6</v>
      </c>
      <c r="F51" s="86"/>
      <c r="G51" s="101">
        <f>INDEX('Feed WQ'!$D5:$D18,COLUMNS('Feed WQ'!$D5:D5))</f>
        <v>1887</v>
      </c>
      <c r="H51" s="101">
        <f>INDEX('Feed WQ'!$D5:$D18,COLUMNS('Feed WQ'!$D5:E5))</f>
        <v>699</v>
      </c>
      <c r="I51" s="101">
        <f>INDEX('Feed WQ'!$D5:$D18,COLUMNS('Feed WQ'!$D5:F5))</f>
        <v>709</v>
      </c>
      <c r="J51" s="101">
        <f>INDEX('Feed WQ'!$D5:$D18,COLUMNS('Feed WQ'!$D5:G5))</f>
        <v>45</v>
      </c>
      <c r="K51" s="101">
        <f>INDEX('Feed WQ'!$D5:$D18,COLUMNS('Feed WQ'!$D5:H5))</f>
        <v>25</v>
      </c>
      <c r="L51" s="101">
        <f>INDEX('Feed WQ'!$D5:$D18,COLUMNS('Feed WQ'!$D5:I5))</f>
        <v>29</v>
      </c>
      <c r="M51" s="101">
        <f>INDEX('Feed WQ'!$D5:$D18,COLUMNS('Feed WQ'!$D5:J5))</f>
        <v>77</v>
      </c>
      <c r="N51" s="101">
        <f>INDEX('Feed WQ'!$D5:$D18,COLUMNS('Feed WQ'!$D5:K5))</f>
        <v>11</v>
      </c>
      <c r="O51" s="101">
        <f>INDEX('Feed WQ'!$D5:$D18,COLUMNS('Feed WQ'!$D5:L5))</f>
        <v>1E-4</v>
      </c>
      <c r="P51" s="101">
        <f>INDEX('Feed WQ'!$D5:$D18,COLUMNS('Feed WQ'!$D5:M5))</f>
        <v>77.000100000000003</v>
      </c>
      <c r="Q51" s="101">
        <f>INDEX('Feed WQ'!$D5:$D18,COLUMNS('Feed WQ'!$D5:N5))</f>
        <v>3</v>
      </c>
      <c r="R51" s="102">
        <f>INDEX('Feed WQ'!$D5:$D18,COLUMNS('Feed WQ'!$D5:O5))</f>
        <v>0.1</v>
      </c>
      <c r="S51" s="101">
        <f>INDEX('Feed WQ'!$D5:$D18,COLUMNS('Feed WQ'!$D5:P5))</f>
        <v>2181</v>
      </c>
      <c r="T51" s="102">
        <f>INDEX('Feed WQ'!$D5:$D18,COLUMNS('Feed WQ'!$D5:Q5))</f>
        <v>8.9</v>
      </c>
      <c r="V51" s="273" t="s">
        <v>67</v>
      </c>
      <c r="W51" s="274"/>
      <c r="X51" s="275">
        <v>0</v>
      </c>
      <c r="Y51" s="275"/>
      <c r="Z51" s="275">
        <f>X51*D51*24</f>
        <v>0</v>
      </c>
      <c r="AA51" s="275"/>
      <c r="AB51" s="283"/>
      <c r="AC51" s="283"/>
      <c r="AD51" s="283"/>
      <c r="AE51" s="283"/>
      <c r="AF51" s="312"/>
      <c r="AG51" s="312"/>
      <c r="AH51" s="313"/>
      <c r="AI51" s="313"/>
      <c r="AJ51" s="176"/>
      <c r="AK51" s="176"/>
      <c r="AL51" s="177"/>
      <c r="AM51" s="177"/>
    </row>
    <row r="52" spans="2:39" ht="40.15" customHeight="1" x14ac:dyDescent="0.35">
      <c r="B52" s="271" t="s">
        <v>25</v>
      </c>
      <c r="C52" s="272"/>
      <c r="D52" s="236">
        <f>'Feed WQ'!$D$4</f>
        <v>6</v>
      </c>
      <c r="E52" s="87">
        <f>D40*D51</f>
        <v>6</v>
      </c>
      <c r="F52" s="87">
        <f>D51-E52</f>
        <v>0</v>
      </c>
      <c r="G52" s="92">
        <f t="shared" ref="G52:S53" si="0">(1-F40)*G51</f>
        <v>1830.3899999999999</v>
      </c>
      <c r="H52" s="88">
        <f t="shared" si="0"/>
        <v>678.03</v>
      </c>
      <c r="I52" s="88">
        <f t="shared" si="0"/>
        <v>687.73</v>
      </c>
      <c r="J52" s="88">
        <f t="shared" si="0"/>
        <v>33.75</v>
      </c>
      <c r="K52" s="89">
        <f t="shared" si="0"/>
        <v>18.75</v>
      </c>
      <c r="L52" s="89">
        <f t="shared" si="0"/>
        <v>21.75</v>
      </c>
      <c r="M52" s="89">
        <f t="shared" si="0"/>
        <v>74.69</v>
      </c>
      <c r="N52" s="89">
        <f t="shared" si="0"/>
        <v>11</v>
      </c>
      <c r="O52" s="89">
        <f t="shared" si="0"/>
        <v>1E-4</v>
      </c>
      <c r="P52" s="89">
        <f t="shared" si="0"/>
        <v>74.690096999999994</v>
      </c>
      <c r="Q52" s="89">
        <f t="shared" si="0"/>
        <v>2.94</v>
      </c>
      <c r="R52" s="89">
        <f t="shared" si="0"/>
        <v>0.1</v>
      </c>
      <c r="S52" s="92">
        <f t="shared" si="0"/>
        <v>2181</v>
      </c>
      <c r="T52" s="90"/>
      <c r="V52" s="273" t="s">
        <v>25</v>
      </c>
      <c r="W52" s="274"/>
      <c r="X52" s="275">
        <v>0.01</v>
      </c>
      <c r="Y52" s="275"/>
      <c r="Z52" s="275">
        <f t="shared" ref="Z52:Z60" si="1">X52*D52*24</f>
        <v>1.44</v>
      </c>
      <c r="AA52" s="275"/>
      <c r="AB52" s="262">
        <v>0</v>
      </c>
      <c r="AC52" s="262"/>
      <c r="AD52" s="262">
        <v>0</v>
      </c>
      <c r="AE52" s="262"/>
      <c r="AF52" s="263">
        <f>AB52*D52*24</f>
        <v>0</v>
      </c>
      <c r="AG52" s="263"/>
      <c r="AH52" s="276">
        <f>AD52*D52*24</f>
        <v>0</v>
      </c>
      <c r="AI52" s="277"/>
      <c r="AJ52" s="178"/>
      <c r="AK52" s="178"/>
      <c r="AL52" s="177"/>
      <c r="AM52" s="177"/>
    </row>
    <row r="53" spans="2:39" ht="40.15" customHeight="1" x14ac:dyDescent="0.35">
      <c r="B53" s="271" t="s">
        <v>26</v>
      </c>
      <c r="C53" s="272"/>
      <c r="D53" s="236">
        <f>D52-F52</f>
        <v>6</v>
      </c>
      <c r="E53" s="87">
        <f>D41*E52</f>
        <v>5.34</v>
      </c>
      <c r="F53" s="87">
        <f t="shared" ref="F53:F54" si="2">E52-E53</f>
        <v>0.66000000000000014</v>
      </c>
      <c r="G53" s="88">
        <f t="shared" si="0"/>
        <v>677.24429999999995</v>
      </c>
      <c r="H53" s="89">
        <f t="shared" si="0"/>
        <v>203.40900000000002</v>
      </c>
      <c r="I53" s="88">
        <f t="shared" si="0"/>
        <v>206.31900000000005</v>
      </c>
      <c r="J53" s="89">
        <f t="shared" si="0"/>
        <v>2.6999999999999988</v>
      </c>
      <c r="K53" s="89">
        <f t="shared" si="0"/>
        <v>1.4999999999999993</v>
      </c>
      <c r="L53" s="89">
        <f t="shared" si="0"/>
        <v>1.087500000000001</v>
      </c>
      <c r="M53" s="89">
        <f t="shared" si="0"/>
        <v>14.937999999999997</v>
      </c>
      <c r="N53" s="89">
        <f t="shared" si="0"/>
        <v>11</v>
      </c>
      <c r="O53" s="89">
        <f t="shared" si="0"/>
        <v>1E-4</v>
      </c>
      <c r="P53" s="89">
        <f t="shared" si="0"/>
        <v>74.690096999999994</v>
      </c>
      <c r="Q53" s="89">
        <f t="shared" si="0"/>
        <v>0.26459999999999989</v>
      </c>
      <c r="R53" s="89">
        <f t="shared" si="0"/>
        <v>0.05</v>
      </c>
      <c r="S53" s="92">
        <f t="shared" si="0"/>
        <v>2181</v>
      </c>
      <c r="T53" s="90"/>
      <c r="V53" s="273" t="s">
        <v>26</v>
      </c>
      <c r="W53" s="274"/>
      <c r="X53" s="282">
        <v>0.05</v>
      </c>
      <c r="Y53" s="282"/>
      <c r="Z53" s="275">
        <f t="shared" si="1"/>
        <v>7.2000000000000011</v>
      </c>
      <c r="AA53" s="275"/>
      <c r="AB53" s="262">
        <v>0.04</v>
      </c>
      <c r="AC53" s="262"/>
      <c r="AD53" s="262">
        <v>0.35</v>
      </c>
      <c r="AE53" s="262"/>
      <c r="AF53" s="263">
        <f t="shared" ref="AF53:AF59" si="3">AB53*D53*24</f>
        <v>5.76</v>
      </c>
      <c r="AG53" s="263"/>
      <c r="AH53" s="276">
        <f t="shared" ref="AH53:AH59" si="4">AD53*D53*24</f>
        <v>50.399999999999991</v>
      </c>
      <c r="AI53" s="277"/>
      <c r="AJ53" s="178"/>
      <c r="AK53" s="178"/>
      <c r="AL53" s="177"/>
      <c r="AM53" s="177"/>
    </row>
    <row r="54" spans="2:39" ht="40.15" customHeight="1" x14ac:dyDescent="0.35">
      <c r="B54" s="271" t="s">
        <v>27</v>
      </c>
      <c r="C54" s="272"/>
      <c r="D54" s="236">
        <f t="shared" ref="D54:D57" si="5">D53-F53</f>
        <v>5.34</v>
      </c>
      <c r="E54" s="87">
        <f>D42*E53</f>
        <v>5.34</v>
      </c>
      <c r="F54" s="87">
        <f t="shared" si="2"/>
        <v>0</v>
      </c>
      <c r="G54" s="88">
        <f>(1-F42)*G53</f>
        <v>142.22130299999998</v>
      </c>
      <c r="H54" s="89">
        <f>(1-G42)*H53</f>
        <v>95.602230000000006</v>
      </c>
      <c r="I54" s="89">
        <f>(1-H42)*I53</f>
        <v>41.263800000000003</v>
      </c>
      <c r="J54" s="204">
        <v>3500</v>
      </c>
      <c r="K54" s="204">
        <f>0.75*J54</f>
        <v>2625</v>
      </c>
      <c r="L54" s="204">
        <v>50</v>
      </c>
      <c r="M54" s="204">
        <f>0.1*K54</f>
        <v>262.5</v>
      </c>
      <c r="N54" s="203">
        <f>(1-M42)*N53</f>
        <v>1.0999999999999996</v>
      </c>
      <c r="O54" s="203">
        <f>N53-N54</f>
        <v>9.9</v>
      </c>
      <c r="P54" s="202">
        <f>O54+M54</f>
        <v>272.39999999999998</v>
      </c>
      <c r="Q54" s="89">
        <f>(1-P42)*Q53</f>
        <v>0.13229999999999995</v>
      </c>
      <c r="R54" s="89">
        <f>(1-Q42)*R53</f>
        <v>4.7500000000000001E-2</v>
      </c>
      <c r="S54" s="92">
        <f>(1-R42)*S53</f>
        <v>2181</v>
      </c>
      <c r="T54" s="90"/>
      <c r="V54" s="273" t="s">
        <v>27</v>
      </c>
      <c r="W54" s="274"/>
      <c r="X54" s="275">
        <v>0.5</v>
      </c>
      <c r="Y54" s="275"/>
      <c r="Z54" s="275">
        <f t="shared" si="1"/>
        <v>64.08</v>
      </c>
      <c r="AA54" s="275"/>
      <c r="AB54" s="262">
        <v>0.16</v>
      </c>
      <c r="AC54" s="262"/>
      <c r="AD54" s="262">
        <v>0.36</v>
      </c>
      <c r="AE54" s="262"/>
      <c r="AF54" s="263">
        <f t="shared" si="3"/>
        <v>20.505600000000001</v>
      </c>
      <c r="AG54" s="263"/>
      <c r="AH54" s="276">
        <f t="shared" si="4"/>
        <v>46.137599999999999</v>
      </c>
      <c r="AI54" s="277"/>
      <c r="AJ54" s="176"/>
      <c r="AK54" s="176"/>
      <c r="AL54" s="177"/>
      <c r="AM54" s="177"/>
    </row>
    <row r="55" spans="2:39" ht="40.15" customHeight="1" x14ac:dyDescent="0.35">
      <c r="B55" s="278" t="s">
        <v>28</v>
      </c>
      <c r="C55" s="279"/>
      <c r="D55" s="236"/>
      <c r="E55" s="87"/>
      <c r="F55" s="87"/>
      <c r="G55" s="88"/>
      <c r="H55" s="89"/>
      <c r="I55" s="89"/>
      <c r="J55" s="88"/>
      <c r="K55" s="88"/>
      <c r="L55" s="89"/>
      <c r="M55" s="88"/>
      <c r="N55" s="89"/>
      <c r="O55" s="89"/>
      <c r="P55" s="88"/>
      <c r="Q55" s="89"/>
      <c r="R55" s="89"/>
      <c r="S55" s="92"/>
      <c r="T55" s="90"/>
      <c r="V55" s="278" t="s">
        <v>28</v>
      </c>
      <c r="W55" s="279"/>
      <c r="X55" s="275"/>
      <c r="Y55" s="275"/>
      <c r="Z55" s="275"/>
      <c r="AA55" s="275"/>
      <c r="AB55" s="262"/>
      <c r="AC55" s="262"/>
      <c r="AD55" s="262"/>
      <c r="AE55" s="262"/>
      <c r="AF55" s="263"/>
      <c r="AG55" s="263"/>
      <c r="AH55" s="276"/>
      <c r="AI55" s="277"/>
      <c r="AJ55" s="178"/>
      <c r="AK55" s="178"/>
      <c r="AL55" s="177"/>
      <c r="AM55" s="177"/>
    </row>
    <row r="56" spans="2:39" ht="40.15" customHeight="1" x14ac:dyDescent="0.35">
      <c r="B56" s="271" t="s">
        <v>33</v>
      </c>
      <c r="C56" s="272"/>
      <c r="D56" s="236">
        <f>D54-F54</f>
        <v>5.34</v>
      </c>
      <c r="E56" s="87">
        <f>D44*E54</f>
        <v>4.5389999999999997</v>
      </c>
      <c r="F56" s="87">
        <f>E54-E56</f>
        <v>0.80100000000000016</v>
      </c>
      <c r="G56" s="88">
        <f t="shared" ref="G56:S56" si="6">(1-F44)*G54</f>
        <v>99.554912099999981</v>
      </c>
      <c r="H56" s="88">
        <f t="shared" si="6"/>
        <v>66.921560999999997</v>
      </c>
      <c r="I56" s="88">
        <f t="shared" si="6"/>
        <v>37.962696000000008</v>
      </c>
      <c r="J56" s="88">
        <f t="shared" si="6"/>
        <v>525.00000000000011</v>
      </c>
      <c r="K56" s="88">
        <f t="shared" si="6"/>
        <v>393.75000000000006</v>
      </c>
      <c r="L56" s="88">
        <f t="shared" si="6"/>
        <v>6</v>
      </c>
      <c r="M56" s="88">
        <f t="shared" si="6"/>
        <v>26.249999999999993</v>
      </c>
      <c r="N56" s="88">
        <f t="shared" si="6"/>
        <v>1.0999999999999996</v>
      </c>
      <c r="O56" s="88">
        <f t="shared" si="6"/>
        <v>9.9</v>
      </c>
      <c r="P56" s="88">
        <f t="shared" si="6"/>
        <v>54.479999999999983</v>
      </c>
      <c r="Q56" s="88">
        <f t="shared" si="6"/>
        <v>6.6149999999999973E-2</v>
      </c>
      <c r="R56" s="88">
        <f t="shared" si="6"/>
        <v>4.7500000000000001E-2</v>
      </c>
      <c r="S56" s="92">
        <f t="shared" si="6"/>
        <v>2181</v>
      </c>
      <c r="T56" s="90"/>
      <c r="V56" s="273" t="s">
        <v>33</v>
      </c>
      <c r="W56" s="274"/>
      <c r="X56" s="275">
        <v>0.38500000000000001</v>
      </c>
      <c r="Y56" s="275"/>
      <c r="Z56" s="275">
        <f t="shared" si="1"/>
        <v>49.3416</v>
      </c>
      <c r="AA56" s="275"/>
      <c r="AB56" s="262">
        <v>0.26</v>
      </c>
      <c r="AC56" s="262"/>
      <c r="AD56" s="262">
        <v>0.4</v>
      </c>
      <c r="AE56" s="262"/>
      <c r="AF56" s="263">
        <f t="shared" si="3"/>
        <v>33.321600000000004</v>
      </c>
      <c r="AG56" s="263"/>
      <c r="AH56" s="276">
        <f t="shared" si="4"/>
        <v>51.264000000000003</v>
      </c>
      <c r="AI56" s="277"/>
      <c r="AJ56" s="179"/>
      <c r="AK56" s="179"/>
      <c r="AL56" s="177"/>
      <c r="AM56" s="177"/>
    </row>
    <row r="57" spans="2:39" ht="40.15" customHeight="1" x14ac:dyDescent="0.35">
      <c r="B57" s="271" t="s">
        <v>30</v>
      </c>
      <c r="C57" s="272"/>
      <c r="D57" s="236">
        <f t="shared" si="5"/>
        <v>4.5389999999999997</v>
      </c>
      <c r="E57" s="87">
        <f>D46*E56</f>
        <v>2.7687899999999996</v>
      </c>
      <c r="F57" s="87"/>
      <c r="G57" s="88">
        <f t="shared" ref="G57:S57" si="7">(1-F46)*G56</f>
        <v>9.9554912099999964</v>
      </c>
      <c r="H57" s="88">
        <f t="shared" si="7"/>
        <v>6.6921560999999983</v>
      </c>
      <c r="I57" s="88">
        <f t="shared" si="7"/>
        <v>6.8332852800000037</v>
      </c>
      <c r="J57" s="88">
        <f t="shared" si="7"/>
        <v>5.2500000000000062</v>
      </c>
      <c r="K57" s="88">
        <f t="shared" si="7"/>
        <v>3.937500000000004</v>
      </c>
      <c r="L57" s="88">
        <f t="shared" si="7"/>
        <v>6.0000000000000053E-2</v>
      </c>
      <c r="M57" s="88">
        <f t="shared" si="7"/>
        <v>2.6249999999999987</v>
      </c>
      <c r="N57" s="88">
        <f t="shared" si="7"/>
        <v>5.5000000000000028E-2</v>
      </c>
      <c r="O57" s="88">
        <f t="shared" si="7"/>
        <v>0.59400000000000053</v>
      </c>
      <c r="P57" s="88">
        <f t="shared" si="7"/>
        <v>2.7240000000000015</v>
      </c>
      <c r="Q57" s="88">
        <f t="shared" si="7"/>
        <v>6.6149999999999959E-3</v>
      </c>
      <c r="R57" s="88">
        <f t="shared" si="7"/>
        <v>2.3750000000000021E-3</v>
      </c>
      <c r="S57" s="88">
        <f t="shared" si="7"/>
        <v>21.81000000000002</v>
      </c>
      <c r="T57" s="90"/>
      <c r="V57" s="273" t="s">
        <v>160</v>
      </c>
      <c r="W57" s="274"/>
      <c r="X57" s="275">
        <v>1.2030000000000001</v>
      </c>
      <c r="Y57" s="275"/>
      <c r="Z57" s="275">
        <f t="shared" si="1"/>
        <v>131.05000799999999</v>
      </c>
      <c r="AA57" s="275"/>
      <c r="AB57" s="262">
        <v>0.4</v>
      </c>
      <c r="AC57" s="262"/>
      <c r="AD57" s="262">
        <v>0.55000000000000004</v>
      </c>
      <c r="AE57" s="262"/>
      <c r="AF57" s="263">
        <f t="shared" si="3"/>
        <v>43.574399999999997</v>
      </c>
      <c r="AG57" s="263"/>
      <c r="AH57" s="276">
        <f t="shared" si="4"/>
        <v>59.9148</v>
      </c>
      <c r="AI57" s="277"/>
      <c r="AJ57" s="179"/>
      <c r="AK57" s="179"/>
      <c r="AL57" s="177"/>
      <c r="AM57" s="177"/>
    </row>
    <row r="58" spans="2:39" ht="40.15" customHeight="1" x14ac:dyDescent="0.35">
      <c r="B58" s="271" t="s">
        <v>29</v>
      </c>
      <c r="C58" s="272"/>
      <c r="D58" s="236">
        <f>D57-E57</f>
        <v>1.7702100000000001</v>
      </c>
      <c r="E58" s="95">
        <f>(E56-E57)*D47</f>
        <v>0.86740289999999998</v>
      </c>
      <c r="F58" s="95">
        <f>(1-D47)*E58/D47</f>
        <v>0.90280710000000008</v>
      </c>
      <c r="G58" s="88">
        <f t="shared" ref="G58:S58" si="8">(1-F47)*($D$57*G56-$E$57*G57)/$D$58</f>
        <v>23.969759605615373</v>
      </c>
      <c r="H58" s="88">
        <f t="shared" si="8"/>
        <v>16.112652763846146</v>
      </c>
      <c r="I58" s="88">
        <f t="shared" si="8"/>
        <v>1.7330457425230785</v>
      </c>
      <c r="J58" s="88">
        <f t="shared" si="8"/>
        <v>13.379423076923089</v>
      </c>
      <c r="K58" s="88">
        <f t="shared" si="8"/>
        <v>10.034567307692317</v>
      </c>
      <c r="L58" s="88">
        <f t="shared" si="8"/>
        <v>0.15290769230769241</v>
      </c>
      <c r="M58" s="88">
        <f t="shared" si="8"/>
        <v>6.3201923076923041</v>
      </c>
      <c r="N58" s="88">
        <f t="shared" si="8"/>
        <v>0.13672435897435906</v>
      </c>
      <c r="O58" s="88">
        <f t="shared" si="8"/>
        <v>4.1574415384615389</v>
      </c>
      <c r="P58" s="88">
        <f t="shared" si="8"/>
        <v>6.7715846153846186</v>
      </c>
      <c r="Q58" s="88">
        <f t="shared" si="8"/>
        <v>1.5926884615384603E-2</v>
      </c>
      <c r="R58" s="88">
        <f t="shared" si="8"/>
        <v>5.9040064102564146E-3</v>
      </c>
      <c r="S58" s="88">
        <f t="shared" si="8"/>
        <v>55.581946153846197</v>
      </c>
      <c r="T58" s="90"/>
      <c r="V58" s="273" t="s">
        <v>161</v>
      </c>
      <c r="W58" s="274"/>
      <c r="X58" s="275">
        <v>1.2030000000000001</v>
      </c>
      <c r="Y58" s="275"/>
      <c r="Z58" s="275">
        <f t="shared" si="1"/>
        <v>51.109503119999999</v>
      </c>
      <c r="AA58" s="275"/>
      <c r="AB58" s="262">
        <v>0.4</v>
      </c>
      <c r="AC58" s="262"/>
      <c r="AD58" s="262">
        <v>0.55000000000000004</v>
      </c>
      <c r="AE58" s="262"/>
      <c r="AF58" s="263">
        <f t="shared" si="3"/>
        <v>16.994016000000002</v>
      </c>
      <c r="AG58" s="263"/>
      <c r="AH58" s="276">
        <f t="shared" si="4"/>
        <v>23.366772000000001</v>
      </c>
      <c r="AI58" s="277"/>
      <c r="AJ58" s="179"/>
      <c r="AK58" s="179"/>
      <c r="AL58" s="177"/>
      <c r="AM58" s="177"/>
    </row>
    <row r="59" spans="2:39" ht="40.15" customHeight="1" x14ac:dyDescent="0.35">
      <c r="B59" s="271" t="s">
        <v>31</v>
      </c>
      <c r="C59" s="272"/>
      <c r="D59" s="167">
        <f>E57+E58</f>
        <v>3.6361928999999997</v>
      </c>
      <c r="E59" s="87">
        <f>(E57+E58)*D45</f>
        <v>3.6361928999999997</v>
      </c>
      <c r="F59" s="87">
        <f>(1-D45)*E59</f>
        <v>0</v>
      </c>
      <c r="G59" s="89">
        <f t="shared" ref="G59:S59" si="9">(1-F45)*G58</f>
        <v>23.969759605615373</v>
      </c>
      <c r="H59" s="89">
        <f t="shared" si="9"/>
        <v>16.112652763846146</v>
      </c>
      <c r="I59" s="89">
        <f t="shared" si="9"/>
        <v>1.2131320197661548</v>
      </c>
      <c r="J59" s="89">
        <f t="shared" si="9"/>
        <v>13.379423076923089</v>
      </c>
      <c r="K59" s="89">
        <f t="shared" si="9"/>
        <v>10.034567307692317</v>
      </c>
      <c r="L59" s="89">
        <f t="shared" si="9"/>
        <v>0.15290769230769241</v>
      </c>
      <c r="M59" s="89">
        <f t="shared" si="9"/>
        <v>6.3201923076923041</v>
      </c>
      <c r="N59" s="89">
        <f t="shared" si="9"/>
        <v>0.13672435897435906</v>
      </c>
      <c r="O59" s="89">
        <f t="shared" si="9"/>
        <v>4.1574415384615389</v>
      </c>
      <c r="P59" s="89">
        <f t="shared" si="9"/>
        <v>6.7715846153846186</v>
      </c>
      <c r="Q59" s="89">
        <f t="shared" si="9"/>
        <v>1.5926884615384603E-2</v>
      </c>
      <c r="R59" s="89">
        <f t="shared" si="9"/>
        <v>5.9040064102564146E-3</v>
      </c>
      <c r="S59" s="89">
        <f t="shared" si="9"/>
        <v>55.581946153846197</v>
      </c>
      <c r="T59" s="90"/>
      <c r="V59" s="273" t="s">
        <v>31</v>
      </c>
      <c r="W59" s="274"/>
      <c r="X59" s="275">
        <v>3.2000000000000001E-2</v>
      </c>
      <c r="Y59" s="275"/>
      <c r="Z59" s="275">
        <f t="shared" si="1"/>
        <v>2.7925961471999998</v>
      </c>
      <c r="AA59" s="275"/>
      <c r="AB59" s="262">
        <v>0.03</v>
      </c>
      <c r="AC59" s="262"/>
      <c r="AD59" s="262">
        <v>0.27</v>
      </c>
      <c r="AE59" s="262"/>
      <c r="AF59" s="263">
        <f t="shared" si="3"/>
        <v>2.6180588879999998</v>
      </c>
      <c r="AG59" s="263"/>
      <c r="AH59" s="276">
        <f t="shared" si="4"/>
        <v>23.562529991999998</v>
      </c>
      <c r="AI59" s="277"/>
      <c r="AJ59" s="179"/>
      <c r="AK59" s="179"/>
      <c r="AL59" s="177"/>
      <c r="AM59" s="177"/>
    </row>
    <row r="60" spans="2:39" ht="40.15" customHeight="1" x14ac:dyDescent="0.35">
      <c r="B60" s="271" t="s">
        <v>35</v>
      </c>
      <c r="C60" s="272"/>
      <c r="D60" s="167">
        <f>1%*(E59)</f>
        <v>3.6361929000000001E-2</v>
      </c>
      <c r="E60" s="87">
        <f>D60</f>
        <v>3.6361929000000001E-2</v>
      </c>
      <c r="F60" s="87">
        <f>E60</f>
        <v>3.6361929000000001E-2</v>
      </c>
      <c r="G60" s="90"/>
      <c r="H60" s="90"/>
      <c r="I60" s="90"/>
      <c r="J60" s="90"/>
      <c r="K60" s="90"/>
      <c r="L60" s="90"/>
      <c r="M60" s="90"/>
      <c r="N60" s="90"/>
      <c r="O60" s="90"/>
      <c r="P60" s="90"/>
      <c r="Q60" s="90"/>
      <c r="R60" s="90"/>
      <c r="S60" s="90"/>
      <c r="T60" s="90"/>
      <c r="V60" s="273" t="s">
        <v>35</v>
      </c>
      <c r="W60" s="274"/>
      <c r="X60" s="275">
        <v>0.01</v>
      </c>
      <c r="Y60" s="275"/>
      <c r="Z60" s="275">
        <f t="shared" si="1"/>
        <v>8.7268629599999998E-3</v>
      </c>
      <c r="AA60" s="275"/>
      <c r="AB60" s="262"/>
      <c r="AC60" s="262"/>
      <c r="AD60" s="262"/>
      <c r="AE60" s="262"/>
      <c r="AF60" s="263"/>
      <c r="AG60" s="263"/>
      <c r="AH60" s="264"/>
      <c r="AI60" s="264"/>
      <c r="AJ60" s="178"/>
      <c r="AK60" s="178"/>
      <c r="AL60" s="177"/>
      <c r="AM60" s="177"/>
    </row>
    <row r="61" spans="2:39" ht="46.15" customHeight="1" x14ac:dyDescent="0.35">
      <c r="B61" s="265" t="s">
        <v>36</v>
      </c>
      <c r="C61" s="266"/>
      <c r="D61" s="267"/>
      <c r="E61" s="93">
        <f>E59-E60</f>
        <v>3.5998309709999998</v>
      </c>
      <c r="F61" s="93"/>
      <c r="G61" s="93">
        <f>G59</f>
        <v>23.969759605615373</v>
      </c>
      <c r="H61" s="93">
        <f t="shared" ref="H61:S61" si="10">H59</f>
        <v>16.112652763846146</v>
      </c>
      <c r="I61" s="93">
        <f t="shared" si="10"/>
        <v>1.2131320197661548</v>
      </c>
      <c r="J61" s="93">
        <f t="shared" si="10"/>
        <v>13.379423076923089</v>
      </c>
      <c r="K61" s="93">
        <f t="shared" si="10"/>
        <v>10.034567307692317</v>
      </c>
      <c r="L61" s="93">
        <f t="shared" si="10"/>
        <v>0.15290769230769241</v>
      </c>
      <c r="M61" s="93">
        <f t="shared" si="10"/>
        <v>6.3201923076923041</v>
      </c>
      <c r="N61" s="93">
        <f t="shared" si="10"/>
        <v>0.13672435897435906</v>
      </c>
      <c r="O61" s="93">
        <f t="shared" si="10"/>
        <v>4.1574415384615389</v>
      </c>
      <c r="P61" s="93">
        <f t="shared" si="10"/>
        <v>6.7715846153846186</v>
      </c>
      <c r="Q61" s="93">
        <f t="shared" si="10"/>
        <v>1.5926884615384603E-2</v>
      </c>
      <c r="R61" s="93">
        <f t="shared" si="10"/>
        <v>5.9040064102564146E-3</v>
      </c>
      <c r="S61" s="93">
        <f t="shared" si="10"/>
        <v>55.581946153846197</v>
      </c>
      <c r="T61" s="94">
        <v>7.2</v>
      </c>
      <c r="V61" s="258" t="s">
        <v>141</v>
      </c>
      <c r="W61" s="259"/>
      <c r="X61" s="259"/>
      <c r="Y61" s="260"/>
      <c r="Z61" s="268">
        <f>SUM(Z51:AA60)</f>
        <v>307.02243413015998</v>
      </c>
      <c r="AA61" s="268"/>
      <c r="AB61" s="268">
        <f t="shared" ref="AB61" si="11">SUM(AB52:AC60)</f>
        <v>1.2900000000000003</v>
      </c>
      <c r="AC61" s="268"/>
      <c r="AD61" s="268">
        <f t="shared" ref="AD61" si="12">SUM(AD52:AE60)</f>
        <v>2.48</v>
      </c>
      <c r="AE61" s="268"/>
      <c r="AF61" s="269">
        <f>SUM(AF52:AG60)</f>
        <v>122.77367488799999</v>
      </c>
      <c r="AG61" s="269"/>
      <c r="AH61" s="270">
        <f>SUM(AH52:AI60)</f>
        <v>254.64570199200003</v>
      </c>
      <c r="AI61" s="270"/>
      <c r="AJ61" s="180"/>
      <c r="AK61" s="180"/>
      <c r="AL61" s="181"/>
      <c r="AM61" s="181"/>
    </row>
    <row r="62" spans="2:39" ht="40.15" customHeight="1" x14ac:dyDescent="0.35">
      <c r="B62" s="258" t="s">
        <v>132</v>
      </c>
      <c r="C62" s="259"/>
      <c r="D62" s="260"/>
      <c r="E62" s="54"/>
      <c r="F62" s="87">
        <f>F52+F53+F54</f>
        <v>0.66000000000000014</v>
      </c>
      <c r="G62" s="129">
        <f>($D$51*G51-$E$54*G54)/$F$62</f>
        <v>16003.845821181816</v>
      </c>
      <c r="H62" s="129">
        <f>($D$51*H51-$E$54*H54)/$F$62</f>
        <v>5581.0365027272719</v>
      </c>
      <c r="I62" s="129">
        <f>($D$51*I51-$E$54*I54)/$F$62</f>
        <v>6111.5928909090899</v>
      </c>
      <c r="J62" s="129">
        <f>((($D$51*J51)-($E$53*J53))+($F$54*J54)+(($E$54*J54)-($E$54*J54)))/$F$62</f>
        <v>387.24545454545444</v>
      </c>
      <c r="K62" s="129">
        <f t="shared" ref="K62:S62" si="13">((($D$51*K51)-($E$53*K53))+($F$54*K54)+(($E$54*K54)-($E$54*K54)))/$F$62</f>
        <v>215.1363636363636</v>
      </c>
      <c r="L62" s="129">
        <f t="shared" si="13"/>
        <v>254.83749999999992</v>
      </c>
      <c r="M62" s="129">
        <f t="shared" si="13"/>
        <v>579.13799999999992</v>
      </c>
      <c r="N62" s="129">
        <f t="shared" si="13"/>
        <v>11.000000000000005</v>
      </c>
      <c r="O62" s="129">
        <f t="shared" si="13"/>
        <v>1.0000000000000011E-4</v>
      </c>
      <c r="P62" s="129">
        <f t="shared" si="13"/>
        <v>95.690124272727374</v>
      </c>
      <c r="Q62" s="129">
        <f t="shared" si="13"/>
        <v>25.131872727272725</v>
      </c>
      <c r="R62" s="90">
        <f t="shared" si="13"/>
        <v>0.50454545454545452</v>
      </c>
      <c r="S62" s="129">
        <f t="shared" si="13"/>
        <v>2181.0000000000009</v>
      </c>
      <c r="T62" s="54"/>
      <c r="X62" s="107"/>
      <c r="Y62" s="58"/>
      <c r="Z62" s="58"/>
      <c r="AA62" s="58"/>
      <c r="AB62" s="58"/>
      <c r="AC62" s="58"/>
      <c r="AD62" s="58"/>
      <c r="AE62" s="58"/>
      <c r="AF62" s="58"/>
      <c r="AG62" s="58"/>
      <c r="AH62" s="58"/>
      <c r="AJ62" s="182"/>
      <c r="AK62" s="182"/>
      <c r="AL62" s="182"/>
      <c r="AM62" s="182"/>
    </row>
    <row r="63" spans="2:39" ht="47.45" customHeight="1" x14ac:dyDescent="0.35">
      <c r="B63" s="258" t="s">
        <v>133</v>
      </c>
      <c r="C63" s="259"/>
      <c r="D63" s="260"/>
      <c r="E63" s="54"/>
      <c r="F63" s="87">
        <f>F56+F57+F58+F59+F60</f>
        <v>1.740169029</v>
      </c>
      <c r="G63" s="129">
        <f>((($E$56*G56-($E$61*G61)))/$F$63)</f>
        <v>210.09031705171265</v>
      </c>
      <c r="H63" s="129">
        <f t="shared" ref="H63:I63" si="14">((($E$56*H56-($E$61*H61)))/$F$63)</f>
        <v>141.22429191603425</v>
      </c>
      <c r="I63" s="129">
        <f t="shared" si="14"/>
        <v>96.511088364700484</v>
      </c>
      <c r="J63" s="129">
        <f>((($E$56*J56-($E$61*J61)))/$F$63)</f>
        <v>1341.7152584167618</v>
      </c>
      <c r="K63" s="129">
        <f t="shared" ref="K63:S63" si="15">((($E$56*K56-($E$61*K61)))/$F$63)</f>
        <v>1006.2864438125712</v>
      </c>
      <c r="L63" s="129">
        <f t="shared" si="15"/>
        <v>15.333888667620132</v>
      </c>
      <c r="M63" s="129">
        <f t="shared" si="15"/>
        <v>55.395265851552658</v>
      </c>
      <c r="N63" s="129">
        <f t="shared" si="15"/>
        <v>2.5863668086659062</v>
      </c>
      <c r="O63" s="129">
        <f t="shared" si="15"/>
        <v>17.222472466911295</v>
      </c>
      <c r="P63" s="129">
        <f t="shared" si="15"/>
        <v>128.09569430556235</v>
      </c>
      <c r="Q63" s="90">
        <f t="shared" si="15"/>
        <v>0.13959606994591267</v>
      </c>
      <c r="R63" s="90">
        <f t="shared" si="15"/>
        <v>0.11168402128330052</v>
      </c>
      <c r="S63" s="129">
        <f t="shared" si="15"/>
        <v>5573.868530679918</v>
      </c>
      <c r="T63" s="54"/>
    </row>
    <row r="64" spans="2:39" ht="42.6" customHeight="1" x14ac:dyDescent="0.35">
      <c r="B64" s="258" t="s">
        <v>134</v>
      </c>
      <c r="C64" s="259"/>
      <c r="D64" s="260"/>
      <c r="E64" s="85"/>
      <c r="F64" s="87">
        <f>SUM(F51:F61)</f>
        <v>2.4001690290000002</v>
      </c>
      <c r="G64" s="129">
        <f t="shared" ref="G64:S64" si="16">(G62*$F$62+G63*$F$63)/$F64</f>
        <v>4553.0672102536246</v>
      </c>
      <c r="H64" s="129">
        <f t="shared" si="16"/>
        <v>1637.0672995359021</v>
      </c>
      <c r="I64" s="129">
        <f t="shared" si="16"/>
        <v>1750.5420927283092</v>
      </c>
      <c r="J64" s="129">
        <f t="shared" si="16"/>
        <v>1079.2545471319722</v>
      </c>
      <c r="K64" s="129">
        <f t="shared" si="16"/>
        <v>788.73549360559844</v>
      </c>
      <c r="L64" s="129">
        <f t="shared" si="16"/>
        <v>81.192743427207432</v>
      </c>
      <c r="M64" s="129">
        <f t="shared" si="16"/>
        <v>199.41437465656642</v>
      </c>
      <c r="N64" s="129">
        <f t="shared" si="16"/>
        <v>4.8999529932997827</v>
      </c>
      <c r="O64" s="129">
        <f t="shared" si="16"/>
        <v>12.48665357631538</v>
      </c>
      <c r="P64" s="129">
        <f t="shared" si="16"/>
        <v>119.18479013037516</v>
      </c>
      <c r="Q64" s="129">
        <f t="shared" si="16"/>
        <v>7.0119881367280126</v>
      </c>
      <c r="R64" s="90">
        <f t="shared" si="16"/>
        <v>0.21971330706283207</v>
      </c>
      <c r="S64" s="129">
        <f t="shared" si="16"/>
        <v>4640.8953928748197</v>
      </c>
      <c r="T64" s="90"/>
    </row>
    <row r="65" spans="2:22" ht="42.6" customHeight="1" x14ac:dyDescent="0.35">
      <c r="B65" s="261" t="s">
        <v>4</v>
      </c>
      <c r="C65" s="261"/>
      <c r="D65" s="261"/>
      <c r="E65" s="172">
        <f>E61/D51</f>
        <v>0.59997182849999997</v>
      </c>
      <c r="F65" s="55"/>
      <c r="G65" s="55"/>
      <c r="H65" s="55"/>
      <c r="I65" s="70"/>
      <c r="J65" s="70"/>
      <c r="K65" s="70"/>
      <c r="L65" s="70"/>
      <c r="M65" s="70"/>
      <c r="N65" s="70"/>
      <c r="O65" s="70"/>
      <c r="P65" s="70"/>
      <c r="Q65" s="70"/>
      <c r="R65" s="55"/>
    </row>
    <row r="66" spans="2:22" ht="42.6" customHeight="1" x14ac:dyDescent="0.25"/>
    <row r="67" spans="2:22" ht="33" customHeight="1" x14ac:dyDescent="0.25">
      <c r="J67" s="134"/>
      <c r="K67" s="134"/>
      <c r="L67" s="134"/>
      <c r="M67" s="134"/>
      <c r="N67" s="134"/>
      <c r="O67" s="134"/>
      <c r="P67" s="134"/>
      <c r="Q67" s="134"/>
      <c r="R67" s="134"/>
      <c r="S67" s="134"/>
      <c r="T67" s="134"/>
      <c r="U67" s="134"/>
      <c r="V67" s="134"/>
    </row>
    <row r="68" spans="2:22" ht="33" customHeight="1" x14ac:dyDescent="0.25">
      <c r="J68" s="124"/>
      <c r="K68" s="124"/>
      <c r="L68" s="124"/>
      <c r="M68" s="124"/>
      <c r="N68" s="124"/>
      <c r="O68" s="124"/>
      <c r="P68" s="124"/>
      <c r="Q68" s="124"/>
      <c r="R68" s="124"/>
      <c r="S68" s="124"/>
      <c r="T68" s="124"/>
      <c r="U68" s="124"/>
      <c r="V68" s="124"/>
    </row>
    <row r="69" spans="2:22" ht="33" customHeight="1" x14ac:dyDescent="0.25"/>
    <row r="76" spans="2:22" ht="18.75" x14ac:dyDescent="0.3">
      <c r="B76" s="55"/>
      <c r="C76" s="82"/>
      <c r="D76" s="78"/>
      <c r="E76" s="79"/>
      <c r="F76" s="79"/>
      <c r="G76" s="79"/>
      <c r="H76" s="79"/>
      <c r="I76" s="79"/>
      <c r="J76" s="79"/>
      <c r="K76" s="79"/>
      <c r="L76" s="79"/>
      <c r="M76" s="79"/>
      <c r="N76" s="79"/>
      <c r="O76" s="55"/>
      <c r="P76" s="55"/>
      <c r="Q76" s="55"/>
      <c r="R76" s="55"/>
      <c r="S76" s="55"/>
      <c r="T76" s="55"/>
      <c r="U76" s="55"/>
    </row>
    <row r="77" spans="2:22" ht="18.75" x14ac:dyDescent="0.3">
      <c r="B77" s="55"/>
      <c r="C77" s="77"/>
      <c r="D77" s="55"/>
      <c r="E77" s="79"/>
      <c r="F77" s="79"/>
      <c r="G77" s="79"/>
      <c r="H77" s="79"/>
      <c r="I77" s="79"/>
      <c r="J77" s="79"/>
      <c r="K77" s="79"/>
      <c r="L77" s="79"/>
      <c r="M77" s="79"/>
      <c r="N77" s="79"/>
      <c r="O77" s="55"/>
      <c r="P77" s="55"/>
      <c r="Q77" s="55"/>
      <c r="R77" s="55"/>
      <c r="S77" s="55"/>
      <c r="T77" s="55"/>
      <c r="U77" s="55"/>
    </row>
    <row r="78" spans="2:22" ht="18.75" x14ac:dyDescent="0.3">
      <c r="B78" s="70"/>
      <c r="C78" s="77"/>
      <c r="D78" s="55"/>
      <c r="E78" s="79"/>
      <c r="F78" s="79"/>
      <c r="G78" s="79"/>
      <c r="H78" s="79"/>
      <c r="I78" s="79"/>
      <c r="J78" s="79"/>
      <c r="K78" s="79"/>
      <c r="L78" s="79"/>
      <c r="M78" s="79"/>
      <c r="N78" s="79"/>
      <c r="O78" s="55"/>
      <c r="P78" s="55"/>
      <c r="Q78" s="55"/>
      <c r="R78" s="55"/>
      <c r="S78" s="55"/>
      <c r="T78" s="55"/>
      <c r="U78" s="55"/>
    </row>
    <row r="79" spans="2:22" ht="18.75" x14ac:dyDescent="0.3">
      <c r="B79" s="70"/>
      <c r="C79" s="77"/>
      <c r="D79" s="55"/>
      <c r="E79" s="79"/>
      <c r="F79" s="79"/>
      <c r="G79" s="79"/>
      <c r="H79" s="79"/>
      <c r="I79" s="79"/>
      <c r="J79" s="79"/>
      <c r="K79" s="79"/>
      <c r="L79" s="79"/>
      <c r="M79" s="79"/>
      <c r="N79" s="79"/>
      <c r="O79" s="55"/>
      <c r="P79" s="55"/>
      <c r="Q79" s="55"/>
      <c r="R79" s="55"/>
      <c r="S79" s="55"/>
      <c r="T79" s="55"/>
      <c r="U79" s="55"/>
    </row>
    <row r="80" spans="2:22" ht="18.75" x14ac:dyDescent="0.3">
      <c r="B80" s="70"/>
      <c r="C80" s="78"/>
      <c r="D80" s="55"/>
      <c r="E80" s="79"/>
      <c r="F80" s="79"/>
      <c r="G80" s="79"/>
      <c r="H80" s="79"/>
      <c r="I80" s="79"/>
      <c r="J80" s="79"/>
      <c r="K80" s="79"/>
      <c r="L80" s="79"/>
      <c r="M80" s="79"/>
      <c r="N80" s="79"/>
      <c r="O80" s="55"/>
      <c r="P80" s="55"/>
      <c r="Q80" s="55"/>
      <c r="R80" s="55"/>
      <c r="S80" s="55"/>
      <c r="T80" s="55"/>
      <c r="U80" s="55"/>
    </row>
    <row r="81" spans="2:21" ht="18.75" x14ac:dyDescent="0.3">
      <c r="B81" s="70"/>
      <c r="C81" s="78"/>
      <c r="D81" s="55"/>
      <c r="E81" s="79"/>
      <c r="F81" s="79"/>
      <c r="G81" s="79"/>
      <c r="H81" s="79"/>
      <c r="I81" s="79"/>
      <c r="J81" s="79"/>
      <c r="K81" s="79"/>
      <c r="L81" s="79"/>
      <c r="M81" s="79"/>
      <c r="N81" s="79"/>
      <c r="O81" s="55"/>
      <c r="P81" s="55"/>
      <c r="Q81" s="55"/>
      <c r="R81" s="55"/>
      <c r="S81" s="55"/>
      <c r="T81" s="55"/>
      <c r="U81" s="55"/>
    </row>
    <row r="82" spans="2:21" ht="18.75" x14ac:dyDescent="0.3">
      <c r="B82" s="70"/>
      <c r="C82" s="78"/>
      <c r="D82" s="55"/>
      <c r="E82" s="79"/>
      <c r="F82" s="79"/>
      <c r="G82" s="79"/>
      <c r="H82" s="79"/>
      <c r="I82" s="79"/>
      <c r="J82" s="79"/>
      <c r="K82" s="79"/>
      <c r="L82" s="79"/>
      <c r="M82" s="79"/>
      <c r="N82" s="79"/>
      <c r="O82" s="55"/>
      <c r="P82" s="55"/>
      <c r="Q82" s="55"/>
      <c r="R82" s="55"/>
      <c r="S82" s="55"/>
      <c r="T82" s="55"/>
      <c r="U82" s="55"/>
    </row>
    <row r="83" spans="2:21" ht="18.75" x14ac:dyDescent="0.3">
      <c r="B83" s="55"/>
      <c r="C83" s="78"/>
      <c r="D83" s="55"/>
      <c r="E83" s="79"/>
      <c r="F83" s="79"/>
      <c r="G83" s="79"/>
      <c r="H83" s="79"/>
      <c r="I83" s="79"/>
      <c r="J83" s="79"/>
      <c r="K83" s="79"/>
      <c r="L83" s="79"/>
      <c r="M83" s="79"/>
      <c r="N83" s="79"/>
      <c r="O83" s="55"/>
      <c r="P83" s="55"/>
      <c r="Q83" s="55"/>
      <c r="R83" s="55"/>
      <c r="S83" s="55"/>
      <c r="T83" s="55"/>
      <c r="U83" s="55"/>
    </row>
    <row r="84" spans="2:21" ht="18.75" x14ac:dyDescent="0.3">
      <c r="B84" s="83"/>
      <c r="C84" s="78"/>
      <c r="D84" s="55"/>
      <c r="E84" s="79"/>
      <c r="F84" s="79"/>
      <c r="G84" s="79"/>
      <c r="H84" s="79"/>
      <c r="I84" s="79"/>
      <c r="J84" s="79"/>
      <c r="K84" s="79"/>
      <c r="L84" s="79"/>
      <c r="M84" s="79"/>
      <c r="N84" s="79"/>
      <c r="O84" s="55"/>
      <c r="P84" s="55"/>
      <c r="Q84" s="55"/>
      <c r="R84" s="55"/>
      <c r="S84" s="55"/>
      <c r="T84" s="55"/>
      <c r="U84" s="55"/>
    </row>
    <row r="85" spans="2:21" ht="18.75" x14ac:dyDescent="0.3">
      <c r="B85" s="83"/>
      <c r="C85" s="78"/>
      <c r="D85" s="55"/>
      <c r="E85" s="79"/>
      <c r="F85" s="79"/>
      <c r="G85" s="79"/>
      <c r="H85" s="79"/>
      <c r="I85" s="79"/>
      <c r="J85" s="79"/>
      <c r="K85" s="79"/>
      <c r="L85" s="79"/>
      <c r="M85" s="79"/>
      <c r="N85" s="79"/>
      <c r="O85" s="55"/>
      <c r="P85" s="55"/>
      <c r="Q85" s="55"/>
      <c r="R85" s="55"/>
      <c r="S85" s="55"/>
      <c r="T85" s="55"/>
      <c r="U85" s="55"/>
    </row>
    <row r="86" spans="2:21" ht="18.75" x14ac:dyDescent="0.3">
      <c r="B86" s="83"/>
      <c r="C86" s="78"/>
      <c r="D86" s="55"/>
      <c r="E86" s="79"/>
      <c r="F86" s="79"/>
      <c r="G86" s="79"/>
      <c r="H86" s="79"/>
      <c r="I86" s="79"/>
      <c r="J86" s="79"/>
      <c r="K86" s="79"/>
      <c r="L86" s="79"/>
      <c r="M86" s="79"/>
      <c r="N86" s="79"/>
      <c r="O86" s="55"/>
      <c r="P86" s="55"/>
      <c r="Q86" s="55"/>
      <c r="R86" s="55"/>
      <c r="S86" s="55"/>
      <c r="T86" s="55"/>
      <c r="U86" s="55"/>
    </row>
    <row r="87" spans="2:21" ht="18.75" x14ac:dyDescent="0.3">
      <c r="B87" s="83"/>
      <c r="C87" s="78"/>
      <c r="D87" s="55"/>
      <c r="E87" s="79"/>
      <c r="F87" s="79"/>
      <c r="G87" s="79"/>
      <c r="H87" s="79"/>
      <c r="I87" s="79"/>
      <c r="J87" s="79"/>
      <c r="K87" s="79"/>
      <c r="L87" s="79"/>
      <c r="M87" s="79"/>
      <c r="N87" s="79"/>
      <c r="O87" s="55"/>
      <c r="P87" s="55"/>
      <c r="Q87" s="55"/>
      <c r="R87" s="55"/>
      <c r="S87" s="55"/>
      <c r="T87" s="55"/>
      <c r="U87" s="55"/>
    </row>
    <row r="88" spans="2:21" ht="18.75" x14ac:dyDescent="0.3">
      <c r="B88" s="83"/>
      <c r="C88" s="78"/>
      <c r="D88" s="55"/>
      <c r="E88" s="79"/>
      <c r="F88" s="79"/>
      <c r="G88" s="79"/>
      <c r="H88" s="79"/>
      <c r="I88" s="79"/>
      <c r="J88" s="79"/>
      <c r="K88" s="79"/>
      <c r="L88" s="79"/>
      <c r="M88" s="79"/>
      <c r="N88" s="79"/>
      <c r="O88" s="55"/>
      <c r="P88" s="55"/>
      <c r="Q88" s="55"/>
      <c r="R88" s="55"/>
      <c r="S88" s="55"/>
      <c r="T88" s="55"/>
      <c r="U88" s="55"/>
    </row>
  </sheetData>
  <sheetProtection algorithmName="SHA-512" hashValue="MCm5RArCVk1HnWl+dQLNFsYpe/sTvm4M0QMkoehhuRxofJCwahDNVqPFF4PCg+Dn8Ey/5f1YPjHKI29wD92qfQ==" saltValue="Y9ualfvy6dLQY87dl2uLWA==" spinCount="100000" sheet="1" objects="1" scenarios="1"/>
  <mergeCells count="134">
    <mergeCell ref="AF61:AG61"/>
    <mergeCell ref="AH61:AI61"/>
    <mergeCell ref="B12:C12"/>
    <mergeCell ref="AG12:AH12"/>
    <mergeCell ref="AL12:AM12"/>
    <mergeCell ref="H22:I22"/>
    <mergeCell ref="P22:Q22"/>
    <mergeCell ref="S22:T22"/>
    <mergeCell ref="AL22:AM22"/>
    <mergeCell ref="B47:C47"/>
    <mergeCell ref="B45:C45"/>
    <mergeCell ref="B46:C46"/>
    <mergeCell ref="D45:E45"/>
    <mergeCell ref="D46:E46"/>
    <mergeCell ref="D47:E47"/>
    <mergeCell ref="B43:C43"/>
    <mergeCell ref="B44:C44"/>
    <mergeCell ref="D43:E43"/>
    <mergeCell ref="D44:E44"/>
    <mergeCell ref="AD49:AE50"/>
    <mergeCell ref="AF49:AG50"/>
    <mergeCell ref="AH49:AI50"/>
    <mergeCell ref="B50:C50"/>
    <mergeCell ref="X50:Y50"/>
    <mergeCell ref="C2:AA2"/>
    <mergeCell ref="AN4:AQ4"/>
    <mergeCell ref="AF6:AG6"/>
    <mergeCell ref="AQ9:AR9"/>
    <mergeCell ref="J10:K10"/>
    <mergeCell ref="AB11:AC11"/>
    <mergeCell ref="B41:C41"/>
    <mergeCell ref="B42:C42"/>
    <mergeCell ref="D41:E41"/>
    <mergeCell ref="D42:E42"/>
    <mergeCell ref="AN27:AO27"/>
    <mergeCell ref="B39:C39"/>
    <mergeCell ref="B40:C40"/>
    <mergeCell ref="D39:E39"/>
    <mergeCell ref="D40:E40"/>
    <mergeCell ref="K23:L23"/>
    <mergeCell ref="Z50:AA50"/>
    <mergeCell ref="B48:C48"/>
    <mergeCell ref="V49:W50"/>
    <mergeCell ref="X49:AA49"/>
    <mergeCell ref="AB49:AC50"/>
    <mergeCell ref="AD51:AE51"/>
    <mergeCell ref="AF51:AG51"/>
    <mergeCell ref="AH51:AI51"/>
    <mergeCell ref="B52:C52"/>
    <mergeCell ref="V52:W52"/>
    <mergeCell ref="X52:Y52"/>
    <mergeCell ref="Z52:AA52"/>
    <mergeCell ref="AB52:AC52"/>
    <mergeCell ref="AD52:AE52"/>
    <mergeCell ref="AF52:AG52"/>
    <mergeCell ref="AH52:AI52"/>
    <mergeCell ref="B51:C51"/>
    <mergeCell ref="V51:W51"/>
    <mergeCell ref="X51:Y51"/>
    <mergeCell ref="Z51:AA51"/>
    <mergeCell ref="AB51:AC51"/>
    <mergeCell ref="AD53:AE53"/>
    <mergeCell ref="AF53:AG53"/>
    <mergeCell ref="AH53:AI53"/>
    <mergeCell ref="B54:C54"/>
    <mergeCell ref="V54:W54"/>
    <mergeCell ref="X54:Y54"/>
    <mergeCell ref="Z54:AA54"/>
    <mergeCell ref="AB54:AC54"/>
    <mergeCell ref="AD54:AE54"/>
    <mergeCell ref="AF54:AG54"/>
    <mergeCell ref="AH54:AI54"/>
    <mergeCell ref="B53:C53"/>
    <mergeCell ref="V53:W53"/>
    <mergeCell ref="X53:Y53"/>
    <mergeCell ref="Z53:AA53"/>
    <mergeCell ref="AB53:AC53"/>
    <mergeCell ref="AD55:AE55"/>
    <mergeCell ref="AF55:AG55"/>
    <mergeCell ref="AH55:AI55"/>
    <mergeCell ref="B56:C56"/>
    <mergeCell ref="V56:W56"/>
    <mergeCell ref="X56:Y56"/>
    <mergeCell ref="Z56:AA56"/>
    <mergeCell ref="AB56:AC56"/>
    <mergeCell ref="AD56:AE56"/>
    <mergeCell ref="AF56:AG56"/>
    <mergeCell ref="AH56:AI56"/>
    <mergeCell ref="B55:C55"/>
    <mergeCell ref="V55:W55"/>
    <mergeCell ref="X55:Y55"/>
    <mergeCell ref="Z55:AA55"/>
    <mergeCell ref="AB55:AC55"/>
    <mergeCell ref="AD57:AE57"/>
    <mergeCell ref="AF57:AG57"/>
    <mergeCell ref="AH57:AI57"/>
    <mergeCell ref="B58:C58"/>
    <mergeCell ref="V58:W58"/>
    <mergeCell ref="X58:Y58"/>
    <mergeCell ref="Z58:AA58"/>
    <mergeCell ref="AB58:AC58"/>
    <mergeCell ref="AD58:AE58"/>
    <mergeCell ref="AF58:AG58"/>
    <mergeCell ref="AH58:AI58"/>
    <mergeCell ref="B57:C57"/>
    <mergeCell ref="V57:W57"/>
    <mergeCell ref="X57:Y57"/>
    <mergeCell ref="Z57:AA57"/>
    <mergeCell ref="AB57:AC57"/>
    <mergeCell ref="AD59:AE59"/>
    <mergeCell ref="AF59:AG59"/>
    <mergeCell ref="AH59:AI59"/>
    <mergeCell ref="B60:C60"/>
    <mergeCell ref="V60:W60"/>
    <mergeCell ref="X60:Y60"/>
    <mergeCell ref="Z60:AA60"/>
    <mergeCell ref="AB60:AC60"/>
    <mergeCell ref="AD60:AE60"/>
    <mergeCell ref="AF60:AG60"/>
    <mergeCell ref="AH60:AI60"/>
    <mergeCell ref="B59:C59"/>
    <mergeCell ref="V59:W59"/>
    <mergeCell ref="X59:Y59"/>
    <mergeCell ref="Z59:AA59"/>
    <mergeCell ref="AB59:AC59"/>
    <mergeCell ref="B62:D62"/>
    <mergeCell ref="B63:D63"/>
    <mergeCell ref="B64:D64"/>
    <mergeCell ref="B65:D65"/>
    <mergeCell ref="B61:D61"/>
    <mergeCell ref="V61:Y61"/>
    <mergeCell ref="Z61:AA61"/>
    <mergeCell ref="AB61:AC61"/>
    <mergeCell ref="AD61:AE61"/>
  </mergeCells>
  <pageMargins left="0.7" right="0.7" top="0.75" bottom="0.75" header="0.3" footer="0.3"/>
  <pageSetup paperSize="9" scale="34" orientation="landscape"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pageSetUpPr fitToPage="1"/>
  </sheetPr>
  <dimension ref="B1:AT107"/>
  <sheetViews>
    <sheetView topLeftCell="A49" zoomScale="60" zoomScaleNormal="60" workbookViewId="0">
      <selection activeCell="S49" sqref="S49"/>
    </sheetView>
  </sheetViews>
  <sheetFormatPr baseColWidth="10" defaultColWidth="9.140625" defaultRowHeight="15" x14ac:dyDescent="0.25"/>
  <cols>
    <col min="2" max="2" width="14.42578125" customWidth="1"/>
    <col min="3" max="3" width="10" customWidth="1"/>
    <col min="5" max="5" width="11.7109375" customWidth="1"/>
    <col min="6" max="6" width="10.85546875" customWidth="1"/>
    <col min="7" max="7" width="8" customWidth="1"/>
    <col min="8" max="8" width="10.5703125" customWidth="1"/>
    <col min="9" max="9" width="11.28515625" customWidth="1"/>
    <col min="10" max="10" width="8.85546875" customWidth="1"/>
    <col min="11" max="12" width="9.7109375" bestFit="1" customWidth="1"/>
    <col min="13" max="13" width="9.85546875" bestFit="1" customWidth="1"/>
    <col min="14" max="14" width="9.7109375" customWidth="1"/>
    <col min="15" max="15" width="10.7109375" customWidth="1"/>
    <col min="16" max="16" width="11" customWidth="1"/>
    <col min="17" max="17" width="10.85546875" customWidth="1"/>
    <col min="18" max="20" width="9" bestFit="1" customWidth="1"/>
    <col min="21" max="21" width="9.42578125" customWidth="1"/>
    <col min="22" max="22" width="9.7109375" bestFit="1" customWidth="1"/>
    <col min="23" max="23" width="7.7109375" customWidth="1"/>
    <col min="24" max="24" width="6.85546875" customWidth="1"/>
    <col min="27" max="27" width="10.7109375" customWidth="1"/>
    <col min="28" max="28" width="11.28515625" customWidth="1"/>
    <col min="29" max="29" width="9.28515625" customWidth="1"/>
    <col min="31" max="31" width="10.7109375" customWidth="1"/>
    <col min="36" max="36" width="9.42578125" customWidth="1"/>
    <col min="37" max="37" width="9.5703125" customWidth="1"/>
    <col min="38" max="38" width="8.140625" customWidth="1"/>
    <col min="39" max="39" width="10.28515625" customWidth="1"/>
    <col min="43" max="43" width="11.85546875" customWidth="1"/>
    <col min="44" max="44" width="9.85546875" bestFit="1" customWidth="1"/>
    <col min="45" max="45" width="10.28515625" bestFit="1" customWidth="1"/>
    <col min="46" max="46" width="4.7109375" customWidth="1"/>
  </cols>
  <sheetData>
    <row r="1" spans="2:46" ht="36.6" customHeight="1" x14ac:dyDescent="0.25"/>
    <row r="2" spans="2:46" ht="46.15" customHeight="1" x14ac:dyDescent="0.7">
      <c r="C2" s="298" t="s">
        <v>114</v>
      </c>
      <c r="D2" s="298"/>
      <c r="E2" s="298"/>
      <c r="F2" s="298"/>
      <c r="G2" s="298"/>
      <c r="H2" s="298"/>
      <c r="I2" s="298"/>
      <c r="J2" s="298"/>
      <c r="K2" s="298"/>
      <c r="L2" s="298"/>
      <c r="M2" s="298"/>
      <c r="N2" s="298"/>
      <c r="O2" s="298"/>
      <c r="P2" s="298"/>
      <c r="Q2" s="298"/>
      <c r="R2" s="298"/>
      <c r="S2" s="298"/>
      <c r="T2" s="298"/>
      <c r="U2" s="298"/>
      <c r="V2" s="298"/>
      <c r="W2" s="298"/>
      <c r="X2" s="298"/>
      <c r="Y2" s="298"/>
      <c r="Z2" s="298"/>
      <c r="AA2" s="298"/>
    </row>
    <row r="3" spans="2:46" ht="31.9" customHeight="1" thickBot="1" x14ac:dyDescent="0.3"/>
    <row r="4" spans="2:46" ht="18.75" x14ac:dyDescent="0.3">
      <c r="B4" s="1"/>
      <c r="C4" s="2"/>
      <c r="D4" s="2"/>
      <c r="E4" s="2"/>
      <c r="F4" s="2"/>
      <c r="G4" s="2"/>
      <c r="H4" s="2"/>
      <c r="I4" s="2"/>
      <c r="J4" s="2"/>
      <c r="K4" s="2"/>
      <c r="L4" s="2"/>
      <c r="M4" s="2"/>
      <c r="N4" s="2"/>
      <c r="O4" s="2"/>
      <c r="P4" s="2"/>
      <c r="Q4" s="2"/>
      <c r="R4" s="2"/>
      <c r="S4" s="2"/>
      <c r="T4" s="2"/>
      <c r="U4" s="2"/>
      <c r="V4" s="2"/>
      <c r="W4" s="2"/>
      <c r="X4" s="2"/>
      <c r="Y4" s="3"/>
      <c r="Z4" s="2"/>
      <c r="AA4" s="3"/>
      <c r="AB4" s="3"/>
      <c r="AC4" s="3"/>
      <c r="AD4" s="3"/>
      <c r="AE4" s="3"/>
      <c r="AF4" s="3"/>
      <c r="AG4" s="3"/>
      <c r="AH4" s="3"/>
      <c r="AI4" s="3"/>
      <c r="AJ4" s="3"/>
      <c r="AK4" s="3"/>
      <c r="AL4" s="3"/>
      <c r="AM4" s="2"/>
      <c r="AN4" s="299"/>
      <c r="AO4" s="299"/>
      <c r="AP4" s="299"/>
      <c r="AQ4" s="299"/>
      <c r="AR4" s="3"/>
      <c r="AS4" s="3"/>
      <c r="AT4" s="4"/>
    </row>
    <row r="5" spans="2:46" ht="18.75" x14ac:dyDescent="0.3">
      <c r="B5" s="5"/>
      <c r="C5" s="6"/>
      <c r="D5" s="6"/>
      <c r="E5" s="6"/>
      <c r="F5" s="6"/>
      <c r="G5" s="6"/>
      <c r="H5" s="6"/>
      <c r="I5" s="6"/>
      <c r="J5" s="6"/>
      <c r="K5" s="6"/>
      <c r="L5" s="6"/>
      <c r="M5" s="6"/>
      <c r="N5" s="6"/>
      <c r="O5" s="6"/>
      <c r="P5" s="6"/>
      <c r="Q5" s="6"/>
      <c r="R5" s="6"/>
      <c r="S5" s="6"/>
      <c r="T5" s="6"/>
      <c r="U5" s="6"/>
      <c r="V5" s="6"/>
      <c r="W5" s="6"/>
      <c r="X5" s="6"/>
      <c r="Y5" s="6"/>
      <c r="Z5" s="6"/>
      <c r="AA5" s="7"/>
      <c r="AB5" s="7"/>
      <c r="AC5" s="7"/>
      <c r="AD5" s="7"/>
      <c r="AE5" s="7"/>
      <c r="AF5" s="7"/>
      <c r="AG5" s="7"/>
      <c r="AH5" s="7"/>
      <c r="AI5" s="7"/>
      <c r="AJ5" s="7"/>
      <c r="AK5" s="7"/>
      <c r="AL5" s="7"/>
      <c r="AM5" s="7"/>
      <c r="AN5" s="7"/>
      <c r="AO5" s="8"/>
      <c r="AP5" s="9"/>
      <c r="AQ5" s="7"/>
      <c r="AR5" s="7"/>
      <c r="AS5" s="7"/>
      <c r="AT5" s="10"/>
    </row>
    <row r="6" spans="2:46" ht="18.75" x14ac:dyDescent="0.3">
      <c r="B6" s="5"/>
      <c r="C6" s="6"/>
      <c r="D6" s="6"/>
      <c r="E6" s="6"/>
      <c r="F6" s="6"/>
      <c r="G6" s="6"/>
      <c r="H6" s="6"/>
      <c r="I6" s="6"/>
      <c r="J6" s="6"/>
      <c r="K6" s="6"/>
      <c r="L6" s="6"/>
      <c r="M6" s="6"/>
      <c r="N6" s="6"/>
      <c r="O6" s="6"/>
      <c r="P6" s="6"/>
      <c r="Q6" s="6"/>
      <c r="R6" s="6"/>
      <c r="S6" s="6"/>
      <c r="T6" s="6"/>
      <c r="U6" s="6"/>
      <c r="V6" s="6"/>
      <c r="W6" s="6"/>
      <c r="X6" s="6"/>
      <c r="Y6" s="6"/>
      <c r="Z6" s="55"/>
      <c r="AA6" s="55"/>
      <c r="AB6" s="7"/>
      <c r="AC6" s="7"/>
      <c r="AD6" s="7"/>
      <c r="AE6" s="7"/>
      <c r="AF6" s="300"/>
      <c r="AG6" s="300"/>
      <c r="AH6" s="7"/>
      <c r="AI6" s="16">
        <f>D60</f>
        <v>2.4642231000000004E-2</v>
      </c>
      <c r="AJ6" s="9" t="s">
        <v>1</v>
      </c>
      <c r="AK6" s="7"/>
      <c r="AL6" s="7"/>
      <c r="AM6" s="7"/>
      <c r="AN6" s="7"/>
      <c r="AO6" s="11"/>
      <c r="AP6" s="9"/>
      <c r="AQ6" s="7"/>
      <c r="AR6" s="7"/>
      <c r="AS6" s="7"/>
      <c r="AT6" s="10"/>
    </row>
    <row r="7" spans="2:46" ht="18.75" x14ac:dyDescent="0.3">
      <c r="B7" s="5"/>
      <c r="C7" s="6"/>
      <c r="D7" s="6"/>
      <c r="E7" s="6"/>
      <c r="F7" s="6"/>
      <c r="G7" s="6"/>
      <c r="H7" s="6"/>
      <c r="I7" s="6"/>
      <c r="J7" s="6"/>
      <c r="K7" s="6"/>
      <c r="L7" s="6"/>
      <c r="M7" s="6"/>
      <c r="N7" s="6"/>
      <c r="O7" s="6"/>
      <c r="P7" s="6"/>
      <c r="Q7" s="6"/>
      <c r="R7" s="6"/>
      <c r="S7" s="6"/>
      <c r="T7" s="6"/>
      <c r="U7" s="6"/>
      <c r="V7" s="55"/>
      <c r="W7" s="55"/>
      <c r="X7" s="6"/>
      <c r="Y7" s="6"/>
      <c r="Z7" s="55"/>
      <c r="AA7" s="12" t="s">
        <v>2</v>
      </c>
      <c r="AB7" s="12"/>
      <c r="AC7" s="7"/>
      <c r="AD7" s="7"/>
      <c r="AE7" s="7"/>
      <c r="AF7" s="8"/>
      <c r="AG7" s="9"/>
      <c r="AH7" s="7"/>
      <c r="AI7" s="7"/>
      <c r="AJ7" s="7"/>
      <c r="AK7" s="7"/>
      <c r="AL7" s="7"/>
      <c r="AM7" s="7"/>
      <c r="AN7" s="7"/>
      <c r="AO7" s="7"/>
      <c r="AP7" s="7"/>
      <c r="AQ7" s="7"/>
      <c r="AR7" s="7"/>
      <c r="AS7" s="7"/>
      <c r="AT7" s="10"/>
    </row>
    <row r="8" spans="2:46" ht="18.75" x14ac:dyDescent="0.3">
      <c r="B8" s="5"/>
      <c r="C8" s="6"/>
      <c r="D8" s="6"/>
      <c r="E8" s="6"/>
      <c r="F8" s="6"/>
      <c r="G8" s="6"/>
      <c r="H8" s="6"/>
      <c r="I8" s="6"/>
      <c r="J8" s="6"/>
      <c r="K8" s="6"/>
      <c r="L8" s="6"/>
      <c r="M8" s="6"/>
      <c r="N8" s="6"/>
      <c r="O8" s="6"/>
      <c r="P8" s="6"/>
      <c r="Q8" s="6"/>
      <c r="R8" s="6"/>
      <c r="S8" s="6"/>
      <c r="T8" s="6"/>
      <c r="U8" s="6"/>
      <c r="V8" s="6"/>
      <c r="W8" s="6"/>
      <c r="X8" s="6"/>
      <c r="Y8" s="6"/>
      <c r="Z8" s="11"/>
      <c r="AA8" s="8">
        <f>W13*Z20</f>
        <v>4.0397100000000004</v>
      </c>
      <c r="AB8" s="9" t="s">
        <v>1</v>
      </c>
      <c r="AC8" s="6"/>
      <c r="AD8" s="6"/>
      <c r="AE8" s="6"/>
      <c r="AF8" s="11"/>
      <c r="AG8" s="9"/>
      <c r="AH8" s="7"/>
      <c r="AI8" s="7"/>
      <c r="AJ8" s="7"/>
      <c r="AK8" s="7"/>
      <c r="AL8" s="7"/>
      <c r="AM8" s="6"/>
      <c r="AN8" s="7"/>
      <c r="AO8" s="55"/>
      <c r="AP8" s="55"/>
      <c r="AQ8" s="7"/>
      <c r="AR8" s="7"/>
      <c r="AS8" s="7"/>
      <c r="AT8" s="10"/>
    </row>
    <row r="9" spans="2:46" ht="18.75" x14ac:dyDescent="0.3">
      <c r="B9" s="5"/>
      <c r="C9" s="6"/>
      <c r="D9" s="6"/>
      <c r="E9" s="6"/>
      <c r="F9" s="6"/>
      <c r="G9" s="6"/>
      <c r="H9" s="6"/>
      <c r="I9" s="6"/>
      <c r="J9" s="6"/>
      <c r="K9" s="6"/>
      <c r="L9" s="6"/>
      <c r="M9" s="6"/>
      <c r="N9" s="6"/>
      <c r="O9" s="6"/>
      <c r="P9" s="6"/>
      <c r="Q9" s="6"/>
      <c r="R9" s="6"/>
      <c r="S9" s="6"/>
      <c r="T9" s="6"/>
      <c r="U9" s="6"/>
      <c r="V9" s="55"/>
      <c r="W9" s="55"/>
      <c r="X9" s="55"/>
      <c r="Y9" s="6"/>
      <c r="Z9" s="6"/>
      <c r="AA9" s="55"/>
      <c r="AB9" s="55"/>
      <c r="AC9" s="7"/>
      <c r="AD9" s="6"/>
      <c r="AE9" s="6"/>
      <c r="AF9" s="7"/>
      <c r="AG9" s="7"/>
      <c r="AH9" s="7"/>
      <c r="AI9" s="6"/>
      <c r="AJ9" s="6"/>
      <c r="AK9" s="6"/>
      <c r="AL9" s="6"/>
      <c r="AM9" s="55"/>
      <c r="AN9" s="55"/>
      <c r="AO9" s="55"/>
      <c r="AP9" s="55"/>
      <c r="AQ9" s="6"/>
      <c r="AR9" s="6"/>
      <c r="AS9" s="7"/>
      <c r="AT9" s="10"/>
    </row>
    <row r="10" spans="2:46" ht="21" x14ac:dyDescent="0.35">
      <c r="B10" s="5"/>
      <c r="C10" s="7"/>
      <c r="D10" s="7"/>
      <c r="E10" s="7"/>
      <c r="F10" s="7"/>
      <c r="G10" s="7"/>
      <c r="H10" s="6"/>
      <c r="I10" s="6"/>
      <c r="J10" s="301"/>
      <c r="K10" s="301"/>
      <c r="L10" s="6"/>
      <c r="M10" s="6"/>
      <c r="N10" s="6"/>
      <c r="O10" s="6"/>
      <c r="P10" s="6"/>
      <c r="Q10" s="55"/>
      <c r="R10" s="55"/>
      <c r="S10" s="55"/>
      <c r="T10" s="55"/>
      <c r="U10" s="55"/>
      <c r="V10" s="11"/>
      <c r="W10" s="55"/>
      <c r="X10" s="55"/>
      <c r="Y10" s="6"/>
      <c r="Z10" s="6"/>
      <c r="AA10" s="55"/>
      <c r="AB10" s="55"/>
      <c r="AC10" s="7"/>
      <c r="AD10" s="7"/>
      <c r="AE10" s="7"/>
      <c r="AF10" s="7"/>
      <c r="AG10" s="7"/>
      <c r="AH10" s="7"/>
      <c r="AI10" s="6"/>
      <c r="AJ10" s="6"/>
      <c r="AK10" s="55"/>
      <c r="AL10" s="55"/>
      <c r="AM10" s="55"/>
      <c r="AN10" s="300" t="s">
        <v>10</v>
      </c>
      <c r="AO10" s="300"/>
      <c r="AP10" s="9"/>
      <c r="AQ10" s="7"/>
      <c r="AR10" s="7"/>
      <c r="AS10" s="55"/>
      <c r="AT10" s="10"/>
    </row>
    <row r="11" spans="2:46" ht="22.9" customHeight="1" x14ac:dyDescent="0.3">
      <c r="B11" s="56"/>
      <c r="C11" s="55"/>
      <c r="D11" s="6"/>
      <c r="E11" s="6"/>
      <c r="F11" s="6"/>
      <c r="G11" s="7"/>
      <c r="H11" s="6"/>
      <c r="I11" s="6"/>
      <c r="J11" s="6"/>
      <c r="K11" s="6"/>
      <c r="L11" s="6"/>
      <c r="M11" s="6"/>
      <c r="N11" s="6"/>
      <c r="O11" s="6"/>
      <c r="P11" s="6"/>
      <c r="Q11" s="55"/>
      <c r="R11" s="55"/>
      <c r="S11" s="55"/>
      <c r="T11" s="55"/>
      <c r="U11" s="55"/>
      <c r="V11" s="6"/>
      <c r="W11" s="6"/>
      <c r="X11" s="6"/>
      <c r="Y11" s="6"/>
      <c r="Z11" s="55"/>
      <c r="AA11" s="55"/>
      <c r="AB11" s="300" t="s">
        <v>3</v>
      </c>
      <c r="AC11" s="300"/>
      <c r="AD11" s="7"/>
      <c r="AE11" s="7"/>
      <c r="AF11" s="7"/>
      <c r="AG11" s="300" t="s">
        <v>16</v>
      </c>
      <c r="AH11" s="300"/>
      <c r="AI11" s="6"/>
      <c r="AJ11" s="6"/>
      <c r="AK11" s="16"/>
      <c r="AL11" s="9"/>
      <c r="AM11" s="7"/>
      <c r="AN11" s="16">
        <f>AK13-AI6</f>
        <v>2.4395808690000003</v>
      </c>
      <c r="AO11" s="9" t="s">
        <v>1</v>
      </c>
      <c r="AP11" s="7"/>
      <c r="AQ11" s="7"/>
      <c r="AR11" s="7"/>
      <c r="AS11" s="55"/>
      <c r="AT11" s="10"/>
    </row>
    <row r="12" spans="2:46" ht="18.75" x14ac:dyDescent="0.3">
      <c r="B12" s="314" t="s">
        <v>0</v>
      </c>
      <c r="C12" s="300"/>
      <c r="D12" s="6"/>
      <c r="E12" s="6"/>
      <c r="F12" s="6"/>
      <c r="G12" s="7"/>
      <c r="H12" s="6"/>
      <c r="I12" s="6"/>
      <c r="J12" s="6"/>
      <c r="K12" s="6"/>
      <c r="L12" s="6"/>
      <c r="M12" s="6"/>
      <c r="N12" s="6"/>
      <c r="O12" s="6"/>
      <c r="P12" s="6"/>
      <c r="Q12" s="55"/>
      <c r="R12" s="55"/>
      <c r="S12" s="55"/>
      <c r="T12" s="55"/>
      <c r="U12" s="55"/>
      <c r="V12" s="6"/>
      <c r="W12" s="36" t="s">
        <v>15</v>
      </c>
      <c r="X12" s="6"/>
      <c r="Y12" s="6"/>
      <c r="Z12" s="55"/>
      <c r="AA12" s="55"/>
      <c r="AB12" s="8">
        <f>AA8</f>
        <v>4.0397100000000004</v>
      </c>
      <c r="AC12" s="9" t="s">
        <v>1</v>
      </c>
      <c r="AD12" s="7"/>
      <c r="AE12" s="7"/>
      <c r="AF12" s="7"/>
      <c r="AG12" s="16">
        <f>(AD20)*AB12</f>
        <v>2.4642231000000003</v>
      </c>
      <c r="AH12" s="9" t="s">
        <v>1</v>
      </c>
      <c r="AI12" s="6"/>
      <c r="AJ12" s="6"/>
      <c r="AK12" s="6"/>
      <c r="AL12" s="55"/>
      <c r="AM12" s="55"/>
      <c r="AN12" s="14"/>
      <c r="AO12" s="55"/>
      <c r="AP12" s="55"/>
      <c r="AQ12" s="14"/>
      <c r="AR12" s="7"/>
      <c r="AS12" s="55"/>
      <c r="AT12" s="10"/>
    </row>
    <row r="13" spans="2:46" ht="18.75" x14ac:dyDescent="0.3">
      <c r="B13" s="13">
        <f>D51</f>
        <v>6</v>
      </c>
      <c r="C13" s="9" t="s">
        <v>1</v>
      </c>
      <c r="D13" s="6"/>
      <c r="E13" s="6"/>
      <c r="F13" s="6"/>
      <c r="G13" s="6"/>
      <c r="H13" s="6"/>
      <c r="I13" s="6"/>
      <c r="J13" s="6"/>
      <c r="K13" s="6"/>
      <c r="L13" s="6"/>
      <c r="M13" s="8">
        <f>G14-K24</f>
        <v>5.34</v>
      </c>
      <c r="N13" s="45" t="s">
        <v>1</v>
      </c>
      <c r="O13" s="6"/>
      <c r="P13" s="6"/>
      <c r="Q13" s="8">
        <f>M13-P23</f>
        <v>5.34</v>
      </c>
      <c r="R13" s="9" t="s">
        <v>1</v>
      </c>
      <c r="S13" s="6"/>
      <c r="T13" s="6"/>
      <c r="U13" s="6"/>
      <c r="V13" s="6"/>
      <c r="W13" s="8">
        <f>Q13-S23</f>
        <v>4.7526000000000002</v>
      </c>
      <c r="X13" s="9" t="s">
        <v>1</v>
      </c>
      <c r="Y13" s="6"/>
      <c r="Z13" s="55"/>
      <c r="AA13" s="55"/>
      <c r="AB13" s="11"/>
      <c r="AC13" s="9"/>
      <c r="AD13" s="7"/>
      <c r="AE13" s="7"/>
      <c r="AF13" s="7"/>
      <c r="AG13" s="55"/>
      <c r="AH13" s="55"/>
      <c r="AI13" s="6"/>
      <c r="AJ13" s="6"/>
      <c r="AK13" s="16">
        <f>AG12*(AK20)</f>
        <v>2.4642231000000003</v>
      </c>
      <c r="AL13" s="9" t="s">
        <v>1</v>
      </c>
      <c r="AM13" s="55"/>
      <c r="AN13" s="6"/>
      <c r="AO13" s="55"/>
      <c r="AP13" s="55"/>
      <c r="AQ13" s="7"/>
      <c r="AR13" s="6"/>
      <c r="AS13" s="6"/>
      <c r="AT13" s="17"/>
    </row>
    <row r="14" spans="2:46" ht="18.75" x14ac:dyDescent="0.3">
      <c r="B14" s="5"/>
      <c r="C14" s="6"/>
      <c r="D14" s="6"/>
      <c r="E14" s="6"/>
      <c r="F14" s="6"/>
      <c r="G14" s="8">
        <f>B13-G24</f>
        <v>6</v>
      </c>
      <c r="H14" s="9" t="s">
        <v>1</v>
      </c>
      <c r="I14" s="6"/>
      <c r="J14" s="6"/>
      <c r="K14" s="6"/>
      <c r="L14" s="6"/>
      <c r="M14" s="55"/>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7"/>
      <c r="AP14" s="7"/>
      <c r="AQ14" s="6"/>
      <c r="AR14" s="6"/>
      <c r="AS14" s="6"/>
      <c r="AT14" s="18"/>
    </row>
    <row r="15" spans="2:46" ht="18.75" x14ac:dyDescent="0.3">
      <c r="B15" s="5"/>
      <c r="C15" s="6"/>
      <c r="D15" s="6"/>
      <c r="E15" s="6"/>
      <c r="F15" s="6"/>
      <c r="G15" s="6"/>
      <c r="H15" s="6"/>
      <c r="I15" s="6"/>
      <c r="J15" s="6"/>
      <c r="K15" s="6"/>
      <c r="L15" s="6"/>
      <c r="M15" s="6"/>
      <c r="N15" s="6"/>
      <c r="O15" s="6"/>
      <c r="P15" s="6"/>
      <c r="Q15" s="6"/>
      <c r="R15" s="6"/>
      <c r="S15" s="6"/>
      <c r="T15" s="6"/>
      <c r="U15" s="6"/>
      <c r="V15" s="6"/>
      <c r="W15" s="6"/>
      <c r="X15" s="6"/>
      <c r="Y15" s="6"/>
      <c r="Z15" s="6"/>
      <c r="AA15" s="6"/>
      <c r="AB15" s="6"/>
      <c r="AC15" s="55"/>
      <c r="AD15" s="55"/>
      <c r="AE15" s="6"/>
      <c r="AF15" s="6"/>
      <c r="AG15" s="6"/>
      <c r="AH15" s="6"/>
      <c r="AI15" s="6"/>
      <c r="AJ15" s="6"/>
      <c r="AK15" s="6"/>
      <c r="AL15" s="6"/>
      <c r="AM15" s="6"/>
      <c r="AN15" s="6"/>
      <c r="AO15" s="6"/>
      <c r="AP15" s="6"/>
      <c r="AQ15" s="6"/>
      <c r="AR15" s="6"/>
      <c r="AS15" s="6"/>
      <c r="AT15" s="18"/>
    </row>
    <row r="16" spans="2:46" ht="18.75" x14ac:dyDescent="0.3">
      <c r="B16" s="5"/>
      <c r="C16" s="6"/>
      <c r="D16" s="6"/>
      <c r="E16" s="6"/>
      <c r="F16" s="6"/>
      <c r="G16" s="6"/>
      <c r="H16" s="6"/>
      <c r="I16" s="6"/>
      <c r="J16" s="6"/>
      <c r="K16" s="6"/>
      <c r="L16" s="6"/>
      <c r="M16" s="6"/>
      <c r="N16" s="6"/>
      <c r="O16" s="6"/>
      <c r="P16" s="6"/>
      <c r="Q16" s="6"/>
      <c r="R16" s="6"/>
      <c r="S16" s="6"/>
      <c r="T16" s="6"/>
      <c r="U16" s="6"/>
      <c r="V16" s="6"/>
      <c r="W16" s="6"/>
      <c r="X16" s="6"/>
      <c r="Y16" s="6"/>
      <c r="Z16" s="6"/>
      <c r="AA16" s="6"/>
      <c r="AB16" s="6"/>
      <c r="AC16" s="55"/>
      <c r="AD16" s="55"/>
      <c r="AE16" s="7"/>
      <c r="AF16" s="6"/>
      <c r="AG16" s="6"/>
      <c r="AH16" s="6"/>
      <c r="AI16" s="6"/>
      <c r="AJ16" s="6"/>
      <c r="AK16" s="6"/>
      <c r="AL16" s="6"/>
      <c r="AM16" s="6"/>
      <c r="AN16" s="6"/>
      <c r="AO16" s="6"/>
      <c r="AP16" s="6"/>
      <c r="AQ16" s="6"/>
      <c r="AR16" s="6"/>
      <c r="AS16" s="6"/>
      <c r="AT16" s="18"/>
    </row>
    <row r="17" spans="2:46" ht="18.75" x14ac:dyDescent="0.3">
      <c r="B17" s="5"/>
      <c r="C17" s="6"/>
      <c r="D17" s="6"/>
      <c r="E17" s="6"/>
      <c r="F17" s="6"/>
      <c r="G17" s="6"/>
      <c r="H17" s="6"/>
      <c r="I17" s="6"/>
      <c r="J17" s="6"/>
      <c r="K17" s="6"/>
      <c r="L17" s="6"/>
      <c r="M17" s="6"/>
      <c r="N17" s="6"/>
      <c r="O17" s="6"/>
      <c r="P17" s="6"/>
      <c r="Q17" s="6"/>
      <c r="R17" s="6"/>
      <c r="S17" s="6"/>
      <c r="T17" s="6"/>
      <c r="U17" s="6"/>
      <c r="V17" s="6"/>
      <c r="W17" s="6"/>
      <c r="X17" s="6"/>
      <c r="Y17" s="6"/>
      <c r="Z17" s="6"/>
      <c r="AA17" s="6"/>
      <c r="AB17" s="6"/>
      <c r="AC17" s="55"/>
      <c r="AD17" s="55"/>
      <c r="AE17" s="7"/>
      <c r="AF17" s="6"/>
      <c r="AG17" s="6"/>
      <c r="AH17" s="6"/>
      <c r="AI17" s="6"/>
      <c r="AJ17" s="6"/>
      <c r="AK17" s="6"/>
      <c r="AL17" s="6"/>
      <c r="AM17" s="6"/>
      <c r="AN17" s="6"/>
      <c r="AO17" s="6"/>
      <c r="AP17" s="6"/>
      <c r="AQ17" s="6"/>
      <c r="AR17" s="6"/>
      <c r="AS17" s="6"/>
      <c r="AT17" s="18"/>
    </row>
    <row r="18" spans="2:46" ht="22.5" x14ac:dyDescent="0.35">
      <c r="B18" s="5"/>
      <c r="C18" s="6"/>
      <c r="D18" s="19"/>
      <c r="E18" s="20"/>
      <c r="F18" s="19"/>
      <c r="G18" s="6"/>
      <c r="H18" s="6"/>
      <c r="I18" s="6"/>
      <c r="J18" s="6"/>
      <c r="K18" s="6"/>
      <c r="L18" s="6"/>
      <c r="M18" s="6"/>
      <c r="N18" s="6"/>
      <c r="O18" s="6"/>
      <c r="P18" s="6"/>
      <c r="Q18" s="6"/>
      <c r="R18" s="6"/>
      <c r="S18" s="6"/>
      <c r="T18" s="6"/>
      <c r="U18" s="6"/>
      <c r="V18" s="6"/>
      <c r="W18" s="6"/>
      <c r="X18" s="6"/>
      <c r="Y18" s="6"/>
      <c r="Z18" s="6"/>
      <c r="AA18" s="6"/>
      <c r="AB18" s="6"/>
      <c r="AC18" s="7"/>
      <c r="AD18" s="7"/>
      <c r="AE18" s="7"/>
      <c r="AF18" s="6"/>
      <c r="AG18" s="6"/>
      <c r="AH18" s="6"/>
      <c r="AI18" s="6"/>
      <c r="AJ18" s="6"/>
      <c r="AK18" s="6"/>
      <c r="AL18" s="6"/>
      <c r="AM18" s="6"/>
      <c r="AN18" s="6"/>
      <c r="AO18" s="6"/>
      <c r="AP18" s="6"/>
      <c r="AQ18" s="6"/>
      <c r="AR18" s="6"/>
      <c r="AS18" s="6"/>
      <c r="AT18" s="18"/>
    </row>
    <row r="19" spans="2:46" ht="23.25" x14ac:dyDescent="0.35">
      <c r="B19" s="5"/>
      <c r="C19" s="6"/>
      <c r="D19" s="19"/>
      <c r="E19" s="21"/>
      <c r="F19" s="61">
        <f>D40</f>
        <v>1</v>
      </c>
      <c r="G19" s="6"/>
      <c r="H19" s="7"/>
      <c r="I19" s="7"/>
      <c r="J19" s="7"/>
      <c r="K19" s="23">
        <f>D41</f>
        <v>0.89</v>
      </c>
      <c r="L19" s="7"/>
      <c r="M19" s="7"/>
      <c r="N19" s="7"/>
      <c r="O19" s="6"/>
      <c r="P19" s="6"/>
      <c r="Q19" s="6"/>
      <c r="R19" s="6"/>
      <c r="S19" s="6"/>
      <c r="T19" s="23">
        <f>D43</f>
        <v>0.89</v>
      </c>
      <c r="U19" s="6"/>
      <c r="V19" s="6"/>
      <c r="W19" s="6"/>
      <c r="X19" s="6"/>
      <c r="Y19" s="6"/>
      <c r="Z19" s="6"/>
      <c r="AA19" s="6"/>
      <c r="AB19" s="6"/>
      <c r="AC19" s="6"/>
      <c r="AD19" s="7"/>
      <c r="AE19" s="6"/>
      <c r="AF19" s="6"/>
      <c r="AG19" s="6"/>
      <c r="AH19" s="6"/>
      <c r="AI19" s="6"/>
      <c r="AJ19" s="8"/>
      <c r="AK19" s="9"/>
      <c r="AL19" s="6"/>
      <c r="AM19" s="6"/>
      <c r="AN19" s="6"/>
      <c r="AO19" s="6"/>
      <c r="AP19" s="6"/>
      <c r="AQ19" s="6"/>
      <c r="AR19" s="6"/>
      <c r="AS19" s="6"/>
      <c r="AT19" s="18"/>
    </row>
    <row r="20" spans="2:46" ht="31.15" customHeight="1" x14ac:dyDescent="0.35">
      <c r="B20" s="5"/>
      <c r="C20" s="6"/>
      <c r="D20" s="6"/>
      <c r="E20" s="22"/>
      <c r="F20" s="55"/>
      <c r="G20" s="55"/>
      <c r="H20" s="7"/>
      <c r="I20" s="7"/>
      <c r="J20" s="7"/>
      <c r="K20" s="7"/>
      <c r="L20" s="7"/>
      <c r="M20" s="7"/>
      <c r="N20" s="7"/>
      <c r="O20" s="6"/>
      <c r="P20" s="55"/>
      <c r="Q20" s="55"/>
      <c r="R20" s="55"/>
      <c r="S20" s="55"/>
      <c r="T20" s="55"/>
      <c r="U20" s="6"/>
      <c r="V20" s="6"/>
      <c r="W20" s="6"/>
      <c r="X20" s="23"/>
      <c r="Y20" s="6"/>
      <c r="Z20" s="25">
        <f>D44</f>
        <v>0.85</v>
      </c>
      <c r="AA20" s="6"/>
      <c r="AB20" s="6"/>
      <c r="AC20" s="6"/>
      <c r="AD20" s="26">
        <f>D46</f>
        <v>0.61</v>
      </c>
      <c r="AE20" s="6"/>
      <c r="AF20" s="6"/>
      <c r="AG20" s="6"/>
      <c r="AH20" s="6"/>
      <c r="AI20" s="7"/>
      <c r="AJ20" s="11"/>
      <c r="AK20" s="51">
        <f>D45</f>
        <v>1</v>
      </c>
      <c r="AL20" s="7"/>
      <c r="AM20" s="6"/>
      <c r="AN20" s="7"/>
      <c r="AO20" s="55"/>
      <c r="AP20" s="6"/>
      <c r="AQ20" s="6"/>
      <c r="AR20" s="6"/>
      <c r="AS20" s="6"/>
      <c r="AT20" s="10"/>
    </row>
    <row r="21" spans="2:46" ht="19.5" thickBot="1" x14ac:dyDescent="0.35">
      <c r="B21" s="5"/>
      <c r="C21" s="6"/>
      <c r="D21" s="6"/>
      <c r="E21" s="6"/>
      <c r="F21" s="6"/>
      <c r="G21" s="6"/>
      <c r="H21" s="6"/>
      <c r="I21" s="6"/>
      <c r="J21" s="6"/>
      <c r="K21" s="6"/>
      <c r="L21" s="6"/>
      <c r="M21" s="6"/>
      <c r="N21" s="6"/>
      <c r="O21" s="6"/>
      <c r="P21" s="55"/>
      <c r="Q21" s="55"/>
      <c r="R21" s="55"/>
      <c r="S21" s="55"/>
      <c r="T21" s="55"/>
      <c r="U21" s="6"/>
      <c r="V21" s="6"/>
      <c r="W21" s="6"/>
      <c r="X21" s="6"/>
      <c r="Y21" s="55"/>
      <c r="Z21" s="55"/>
      <c r="AA21" s="6"/>
      <c r="AB21" s="6"/>
      <c r="AC21" s="7"/>
      <c r="AD21" s="55"/>
      <c r="AE21" s="55"/>
      <c r="AF21" s="6"/>
      <c r="AG21" s="55"/>
      <c r="AH21" s="6"/>
      <c r="AI21" s="6"/>
      <c r="AJ21" s="55"/>
      <c r="AK21" s="55"/>
      <c r="AL21" s="6"/>
      <c r="AM21" s="6"/>
      <c r="AN21" s="6"/>
      <c r="AO21" s="55"/>
      <c r="AP21" s="6"/>
      <c r="AQ21" s="6"/>
      <c r="AR21" s="55"/>
      <c r="AS21" s="55"/>
      <c r="AT21" s="10"/>
    </row>
    <row r="22" spans="2:46" ht="26.25" x14ac:dyDescent="0.35">
      <c r="B22" s="5"/>
      <c r="C22" s="6"/>
      <c r="D22" s="6"/>
      <c r="E22" s="6"/>
      <c r="F22" s="6"/>
      <c r="G22" s="6"/>
      <c r="H22" s="300"/>
      <c r="I22" s="300"/>
      <c r="J22" s="6"/>
      <c r="K22" s="6"/>
      <c r="L22" s="6"/>
      <c r="M22" s="6"/>
      <c r="N22" s="6"/>
      <c r="O22" s="6"/>
      <c r="P22" s="300" t="s">
        <v>14</v>
      </c>
      <c r="Q22" s="300"/>
      <c r="R22" s="55"/>
      <c r="S22" s="300" t="s">
        <v>6</v>
      </c>
      <c r="T22" s="300"/>
      <c r="U22" s="6"/>
      <c r="V22" s="6"/>
      <c r="W22" s="6"/>
      <c r="X22" s="6"/>
      <c r="Y22" s="25"/>
      <c r="Z22" s="55"/>
      <c r="AA22" s="6"/>
      <c r="AB22" s="6"/>
      <c r="AC22" s="7"/>
      <c r="AD22" s="7"/>
      <c r="AE22" s="6"/>
      <c r="AF22" s="6"/>
      <c r="AG22" s="26"/>
      <c r="AH22" s="6"/>
      <c r="AI22" s="6"/>
      <c r="AJ22" s="55"/>
      <c r="AK22" s="55"/>
      <c r="AL22" s="6"/>
      <c r="AM22" s="6"/>
      <c r="AN22" s="6"/>
      <c r="AO22" s="106" t="s">
        <v>102</v>
      </c>
      <c r="AP22" s="27"/>
      <c r="AQ22" s="27"/>
      <c r="AR22" s="105">
        <f>B13</f>
        <v>6</v>
      </c>
      <c r="AS22" s="28" t="s">
        <v>104</v>
      </c>
      <c r="AT22" s="10"/>
    </row>
    <row r="23" spans="2:46" ht="26.25" x14ac:dyDescent="0.35">
      <c r="B23" s="5"/>
      <c r="C23" s="6"/>
      <c r="D23" s="6"/>
      <c r="E23" s="6"/>
      <c r="F23" s="6"/>
      <c r="G23" s="36" t="s">
        <v>12</v>
      </c>
      <c r="H23" s="36"/>
      <c r="J23" s="6"/>
      <c r="K23" s="300" t="s">
        <v>6</v>
      </c>
      <c r="L23" s="300"/>
      <c r="M23" s="6"/>
      <c r="N23" s="6"/>
      <c r="O23" s="6"/>
      <c r="P23" s="16">
        <v>0</v>
      </c>
      <c r="Q23" s="16" t="s">
        <v>1</v>
      </c>
      <c r="R23" s="55"/>
      <c r="S23" s="16">
        <f>(1-T19)*Q13</f>
        <v>0.58739999999999992</v>
      </c>
      <c r="T23" s="9" t="s">
        <v>1</v>
      </c>
      <c r="U23" s="6"/>
      <c r="V23" s="55"/>
      <c r="W23" s="36" t="s">
        <v>13</v>
      </c>
      <c r="X23" s="36"/>
      <c r="Y23" s="25"/>
      <c r="Z23" s="6"/>
      <c r="AA23" s="6"/>
      <c r="AB23" s="6"/>
      <c r="AC23" s="7"/>
      <c r="AD23" s="7"/>
      <c r="AE23" s="6"/>
      <c r="AF23" s="6"/>
      <c r="AG23" s="26"/>
      <c r="AH23" s="6"/>
      <c r="AI23" s="6"/>
      <c r="AJ23" s="55"/>
      <c r="AK23" s="55"/>
      <c r="AL23" s="6"/>
      <c r="AM23" s="6"/>
      <c r="AN23" s="6"/>
      <c r="AO23" s="29" t="s">
        <v>11</v>
      </c>
      <c r="AP23" s="30"/>
      <c r="AQ23" s="30"/>
      <c r="AR23" s="49">
        <f>AN11</f>
        <v>2.4395808690000003</v>
      </c>
      <c r="AS23" s="31" t="s">
        <v>104</v>
      </c>
      <c r="AT23" s="10"/>
    </row>
    <row r="24" spans="2:46" ht="23.25" x14ac:dyDescent="0.35">
      <c r="B24" s="5"/>
      <c r="C24" s="6"/>
      <c r="D24" s="6"/>
      <c r="E24" s="6"/>
      <c r="F24" s="6"/>
      <c r="G24" s="9">
        <f>(1-F19)*B13</f>
        <v>0</v>
      </c>
      <c r="H24" s="9" t="s">
        <v>1</v>
      </c>
      <c r="J24" s="6"/>
      <c r="K24" s="16">
        <f>(1-K19)*G14</f>
        <v>0.65999999999999992</v>
      </c>
      <c r="L24" s="9" t="s">
        <v>1</v>
      </c>
      <c r="M24" s="6"/>
      <c r="N24" s="6"/>
      <c r="O24" s="6"/>
      <c r="P24" s="55"/>
      <c r="Q24" s="55"/>
      <c r="R24" s="55"/>
      <c r="S24" s="55"/>
      <c r="T24" s="55"/>
      <c r="U24" s="6"/>
      <c r="V24" s="55"/>
      <c r="W24" s="8">
        <f>W13-AA8</f>
        <v>0.7128899999999998</v>
      </c>
      <c r="X24" s="9" t="s">
        <v>1</v>
      </c>
      <c r="Y24" s="25"/>
      <c r="Z24" s="6"/>
      <c r="AA24" s="6"/>
      <c r="AB24" s="6"/>
      <c r="AC24" s="7"/>
      <c r="AD24" s="7"/>
      <c r="AE24" s="6"/>
      <c r="AF24" s="6"/>
      <c r="AG24" s="26"/>
      <c r="AH24" s="6"/>
      <c r="AI24" s="6"/>
      <c r="AJ24" s="55"/>
      <c r="AK24" s="55"/>
      <c r="AL24" s="6"/>
      <c r="AM24" s="6"/>
      <c r="AN24" s="6"/>
      <c r="AO24" s="29" t="s">
        <v>4</v>
      </c>
      <c r="AP24" s="30"/>
      <c r="AQ24" s="30"/>
      <c r="AR24" s="53">
        <f>AR23/(B13)</f>
        <v>0.40659681150000004</v>
      </c>
      <c r="AS24" s="31"/>
      <c r="AT24" s="10"/>
    </row>
    <row r="25" spans="2:46" ht="27" thickBot="1" x14ac:dyDescent="0.4">
      <c r="B25" s="5"/>
      <c r="C25" s="6"/>
      <c r="D25" s="6"/>
      <c r="E25" s="6"/>
      <c r="F25" s="6"/>
      <c r="G25" s="6"/>
      <c r="H25" s="6"/>
      <c r="I25" s="6"/>
      <c r="J25" s="6"/>
      <c r="K25" s="11"/>
      <c r="L25" s="9"/>
      <c r="M25" s="6"/>
      <c r="N25" s="6"/>
      <c r="O25" s="6"/>
      <c r="P25" s="55"/>
      <c r="Q25" s="55"/>
      <c r="R25" s="55"/>
      <c r="S25" s="55"/>
      <c r="T25" s="55"/>
      <c r="U25" s="6"/>
      <c r="V25" s="11"/>
      <c r="W25" s="9"/>
      <c r="X25" s="55"/>
      <c r="Y25" s="6"/>
      <c r="Z25" s="6"/>
      <c r="AA25" s="6"/>
      <c r="AB25" s="6"/>
      <c r="AC25" s="7"/>
      <c r="AD25" s="7"/>
      <c r="AE25" s="6"/>
      <c r="AF25" s="36" t="s">
        <v>17</v>
      </c>
      <c r="AG25" s="36"/>
      <c r="AH25" s="6"/>
      <c r="AI25" s="6"/>
      <c r="AJ25" s="35"/>
      <c r="AK25" s="300" t="s">
        <v>8</v>
      </c>
      <c r="AL25" s="300"/>
      <c r="AM25" s="6"/>
      <c r="AN25" s="6"/>
      <c r="AO25" s="32" t="s">
        <v>5</v>
      </c>
      <c r="AP25" s="33"/>
      <c r="AQ25" s="33"/>
      <c r="AR25" s="48">
        <f>G24+K24+P23+S23+W24+AF26+AK26</f>
        <v>3.5604191309999997</v>
      </c>
      <c r="AS25" s="34" t="s">
        <v>104</v>
      </c>
      <c r="AT25" s="10"/>
    </row>
    <row r="26" spans="2:46" ht="18.75" x14ac:dyDescent="0.3">
      <c r="B26" s="5"/>
      <c r="C26" s="6"/>
      <c r="D26" s="6"/>
      <c r="E26" s="6"/>
      <c r="F26" s="6"/>
      <c r="G26" s="6"/>
      <c r="H26" s="6"/>
      <c r="I26" s="6"/>
      <c r="J26" s="6"/>
      <c r="K26" s="6"/>
      <c r="L26" s="55"/>
      <c r="M26" s="55"/>
      <c r="N26" s="6"/>
      <c r="O26" s="6"/>
      <c r="P26" s="55"/>
      <c r="Q26" s="55"/>
      <c r="R26" s="55"/>
      <c r="S26" s="55"/>
      <c r="T26" s="55"/>
      <c r="U26" s="6"/>
      <c r="V26" s="6"/>
      <c r="W26" s="7"/>
      <c r="X26" s="7"/>
      <c r="Y26" s="6"/>
      <c r="Z26" s="6"/>
      <c r="AA26" s="6"/>
      <c r="AB26" s="6"/>
      <c r="AC26" s="7"/>
      <c r="AD26" s="7"/>
      <c r="AE26" s="6"/>
      <c r="AF26" s="50">
        <f>AB12*(1-AD20)+AI6</f>
        <v>1.6001291310000003</v>
      </c>
      <c r="AG26" s="9" t="s">
        <v>1</v>
      </c>
      <c r="AH26" s="6"/>
      <c r="AI26" s="6"/>
      <c r="AJ26" s="6"/>
      <c r="AK26" s="16">
        <f>AG12-AK13</f>
        <v>0</v>
      </c>
      <c r="AL26" s="9" t="s">
        <v>1</v>
      </c>
      <c r="AM26" s="55"/>
      <c r="AN26" s="55"/>
      <c r="AO26" s="6"/>
      <c r="AP26" s="7"/>
      <c r="AQ26" s="7"/>
      <c r="AR26" s="6"/>
      <c r="AS26" s="6"/>
      <c r="AT26" s="10"/>
    </row>
    <row r="27" spans="2:46" ht="18.75" x14ac:dyDescent="0.3">
      <c r="B27" s="5"/>
      <c r="C27" s="6"/>
      <c r="D27" s="6"/>
      <c r="E27" s="6"/>
      <c r="F27" s="6"/>
      <c r="G27" s="6"/>
      <c r="H27" s="6"/>
      <c r="I27" s="6"/>
      <c r="J27" s="6"/>
      <c r="K27" s="6"/>
      <c r="L27" s="55"/>
      <c r="M27" s="55"/>
      <c r="N27" s="6"/>
      <c r="O27" s="55"/>
      <c r="P27" s="55"/>
      <c r="Q27" s="55"/>
      <c r="R27" s="55"/>
      <c r="S27" s="55"/>
      <c r="T27" s="55"/>
      <c r="U27" s="6"/>
      <c r="V27" s="6"/>
      <c r="W27" s="55"/>
      <c r="X27" s="55"/>
      <c r="Y27" s="6"/>
      <c r="Z27" s="6"/>
      <c r="AA27" s="6"/>
      <c r="AB27" s="7"/>
      <c r="AC27" s="36"/>
      <c r="AD27" s="36"/>
      <c r="AE27" s="36"/>
      <c r="AF27" s="39"/>
      <c r="AG27" s="9"/>
      <c r="AH27" s="6"/>
      <c r="AI27" s="6"/>
      <c r="AJ27" s="6"/>
      <c r="AK27" s="16"/>
      <c r="AL27" s="9"/>
      <c r="AM27" s="55"/>
      <c r="AN27" s="55"/>
      <c r="AO27" s="6"/>
      <c r="AP27" s="7"/>
      <c r="AQ27" s="7"/>
      <c r="AR27" s="6"/>
      <c r="AS27" s="7"/>
      <c r="AT27" s="10"/>
    </row>
    <row r="28" spans="2:46" ht="18.75" x14ac:dyDescent="0.3">
      <c r="B28" s="5"/>
      <c r="C28" s="9"/>
      <c r="D28" s="9"/>
      <c r="E28" s="6"/>
      <c r="F28" s="6"/>
      <c r="G28" s="6"/>
      <c r="H28" s="6"/>
      <c r="I28" s="6"/>
      <c r="J28" s="6"/>
      <c r="K28" s="6"/>
      <c r="L28" s="55"/>
      <c r="M28" s="55"/>
      <c r="N28" s="6"/>
      <c r="O28" s="55"/>
      <c r="P28" s="55"/>
      <c r="Q28" s="55"/>
      <c r="R28" s="55"/>
      <c r="S28" s="55"/>
      <c r="T28" s="55"/>
      <c r="U28" s="6"/>
      <c r="V28" s="6"/>
      <c r="W28" s="55"/>
      <c r="X28" s="55"/>
      <c r="Y28" s="6"/>
      <c r="Z28" s="6"/>
      <c r="AA28" s="6"/>
      <c r="AB28" s="7"/>
      <c r="AC28" s="8"/>
      <c r="AD28" s="8"/>
      <c r="AE28" s="8"/>
      <c r="AF28" s="55"/>
      <c r="AG28" s="55"/>
      <c r="AH28" s="6"/>
      <c r="AI28" s="6"/>
      <c r="AJ28" s="6"/>
      <c r="AK28" s="55"/>
      <c r="AL28" s="55"/>
      <c r="AM28" s="55"/>
      <c r="AN28" s="55"/>
      <c r="AO28" s="6"/>
      <c r="AP28" s="7"/>
      <c r="AQ28" s="7"/>
      <c r="AR28" s="47"/>
      <c r="AS28" s="7"/>
      <c r="AT28" s="10"/>
    </row>
    <row r="29" spans="2:46" ht="18.75" x14ac:dyDescent="0.3">
      <c r="B29" s="5"/>
      <c r="C29" s="37"/>
      <c r="D29" s="9"/>
      <c r="E29" s="6"/>
      <c r="F29" s="6"/>
      <c r="G29" s="6"/>
      <c r="H29" s="6"/>
      <c r="I29" s="6"/>
      <c r="J29" s="6"/>
      <c r="K29" s="6"/>
      <c r="L29" s="6"/>
      <c r="M29" s="6"/>
      <c r="N29" s="6"/>
      <c r="O29" s="55"/>
      <c r="P29" s="55"/>
      <c r="Q29" s="6"/>
      <c r="R29" s="6"/>
      <c r="S29" s="6"/>
      <c r="T29" s="6"/>
      <c r="U29" s="6"/>
      <c r="V29" s="6"/>
      <c r="W29" s="55"/>
      <c r="X29" s="55"/>
      <c r="Y29" s="6"/>
      <c r="Z29" s="6"/>
      <c r="AA29" s="6"/>
      <c r="AB29" s="7"/>
      <c r="AC29" s="38"/>
      <c r="AD29" s="11"/>
      <c r="AE29" s="11"/>
      <c r="AF29" s="55"/>
      <c r="AG29" s="55"/>
      <c r="AH29" s="6"/>
      <c r="AI29" s="6"/>
      <c r="AJ29" s="6"/>
      <c r="AK29" s="55"/>
      <c r="AL29" s="55"/>
      <c r="AM29" s="8"/>
      <c r="AN29" s="9"/>
      <c r="AO29" s="6"/>
      <c r="AP29" s="6"/>
      <c r="AQ29" s="6"/>
      <c r="AR29" s="6"/>
      <c r="AS29" s="7"/>
      <c r="AT29" s="10"/>
    </row>
    <row r="30" spans="2:46" ht="18.75" x14ac:dyDescent="0.3">
      <c r="B30" s="5"/>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55"/>
      <c r="AG30" s="55"/>
      <c r="AH30" s="6"/>
      <c r="AI30" s="6"/>
      <c r="AJ30" s="6"/>
      <c r="AK30" s="55"/>
      <c r="AL30" s="55"/>
      <c r="AM30" s="11"/>
      <c r="AN30" s="9"/>
      <c r="AO30" s="6"/>
      <c r="AP30" s="6"/>
      <c r="AQ30" s="6"/>
      <c r="AR30" s="6"/>
      <c r="AS30" s="6"/>
      <c r="AT30" s="10"/>
    </row>
    <row r="31" spans="2:46" ht="18.75" x14ac:dyDescent="0.3">
      <c r="B31" s="5"/>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55"/>
      <c r="AG31" s="55"/>
      <c r="AH31" s="6"/>
      <c r="AI31" s="6"/>
      <c r="AJ31" s="6"/>
      <c r="AK31" s="16"/>
      <c r="AL31" s="9"/>
      <c r="AM31" s="6"/>
      <c r="AN31" s="6"/>
      <c r="AO31" s="6"/>
      <c r="AP31" s="6"/>
      <c r="AQ31" s="6"/>
      <c r="AR31" s="6"/>
      <c r="AS31" s="6"/>
      <c r="AT31" s="10"/>
    </row>
    <row r="32" spans="2:46" ht="18.75" x14ac:dyDescent="0.3">
      <c r="B32" s="5"/>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55"/>
      <c r="AG32" s="55"/>
      <c r="AH32" s="6"/>
      <c r="AI32" s="6"/>
      <c r="AJ32" s="55"/>
      <c r="AK32" s="55"/>
      <c r="AL32" s="55"/>
      <c r="AM32" s="6"/>
      <c r="AN32" s="6"/>
      <c r="AO32" s="6"/>
      <c r="AP32" s="6"/>
      <c r="AQ32" s="6"/>
      <c r="AR32" s="6"/>
      <c r="AS32" s="55"/>
      <c r="AT32" s="10"/>
    </row>
    <row r="33" spans="2:46" ht="18.75" x14ac:dyDescent="0.3">
      <c r="B33" s="5"/>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55"/>
      <c r="AG33" s="55"/>
      <c r="AH33" s="6"/>
      <c r="AI33" s="55"/>
      <c r="AJ33" s="16"/>
      <c r="AK33" s="9"/>
      <c r="AL33" s="55"/>
      <c r="AM33" s="6"/>
      <c r="AN33" s="6"/>
      <c r="AO33" s="6"/>
      <c r="AP33" s="6"/>
      <c r="AQ33" s="6"/>
      <c r="AR33" s="6"/>
      <c r="AS33" s="7"/>
      <c r="AT33" s="10"/>
    </row>
    <row r="34" spans="2:46" ht="18.75" x14ac:dyDescent="0.3">
      <c r="B34" s="5"/>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55"/>
      <c r="AJ34" s="55"/>
      <c r="AK34" s="55"/>
      <c r="AL34" s="6"/>
      <c r="AM34" s="6"/>
      <c r="AN34" s="6"/>
      <c r="AO34" s="6"/>
      <c r="AP34" s="6"/>
      <c r="AQ34" s="6"/>
      <c r="AR34" s="6"/>
      <c r="AS34" s="55"/>
      <c r="AT34" s="10"/>
    </row>
    <row r="35" spans="2:46" ht="18.75" x14ac:dyDescent="0.3">
      <c r="B35" s="5"/>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10"/>
    </row>
    <row r="36" spans="2:46" ht="21" x14ac:dyDescent="0.35">
      <c r="B36" s="5"/>
      <c r="C36" s="40" t="s">
        <v>205</v>
      </c>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10"/>
    </row>
    <row r="37" spans="2:46" ht="19.5" thickBot="1" x14ac:dyDescent="0.35">
      <c r="B37" s="41"/>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3"/>
    </row>
    <row r="38" spans="2:46" ht="23.45" customHeight="1" x14ac:dyDescent="0.25"/>
    <row r="39" spans="2:46" ht="42" hidden="1" customHeight="1" x14ac:dyDescent="0.35">
      <c r="B39" s="306" t="s">
        <v>44</v>
      </c>
      <c r="C39" s="306"/>
      <c r="D39" s="331" t="str">
        <f>'PFD (Opt 13)'!D39</f>
        <v>Flow Recovery (%)</v>
      </c>
      <c r="E39" s="332"/>
      <c r="F39" s="143" t="str">
        <f>'PFD (Opt 13)'!F39</f>
        <v>COD</v>
      </c>
      <c r="G39" s="143" t="str">
        <f>'PFD (Opt 13)'!G39</f>
        <v>BOD</v>
      </c>
      <c r="H39" s="143" t="str">
        <f>'PFD (Opt 13)'!H39</f>
        <v>TOC</v>
      </c>
      <c r="I39" s="143" t="str">
        <f>'PFD (Opt 13)'!I39</f>
        <v>TSS</v>
      </c>
      <c r="J39" s="143" t="str">
        <f>'PFD (Opt 13)'!J39</f>
        <v>VSS</v>
      </c>
      <c r="K39" s="143" t="str">
        <f>'PFD (Opt 13)'!K39</f>
        <v>Turbidity</v>
      </c>
      <c r="L39" s="143" t="str">
        <f>'PFD (Opt 13)'!L39</f>
        <v>TKN</v>
      </c>
      <c r="M39" s="143" t="str">
        <f>'PFD (Opt 13)'!M39</f>
        <v>NH3</v>
      </c>
      <c r="N39" s="143" t="str">
        <f>'PFD (Opt 13)'!N39</f>
        <v>NO3</v>
      </c>
      <c r="O39" s="143" t="str">
        <f>'PFD (Opt 13)'!O39</f>
        <v>TN</v>
      </c>
      <c r="P39" s="143" t="str">
        <f>'PFD (Opt 13)'!P39</f>
        <v>TP</v>
      </c>
      <c r="Q39" s="143" t="str">
        <f>'PFD (Opt 13)'!Q39</f>
        <v>RP(OP)</v>
      </c>
      <c r="R39" s="143" t="str">
        <f>'PFD (Opt 13)'!R39</f>
        <v>TDS</v>
      </c>
      <c r="S39" s="142"/>
      <c r="T39" s="144"/>
      <c r="U39" s="145"/>
      <c r="V39" s="146" t="s">
        <v>66</v>
      </c>
      <c r="W39" s="147"/>
      <c r="X39" s="147"/>
      <c r="Y39" s="147"/>
      <c r="Z39" s="147"/>
      <c r="AA39" s="142"/>
      <c r="AB39" s="142"/>
      <c r="AC39" s="142"/>
      <c r="AD39" s="142"/>
    </row>
    <row r="40" spans="2:46" ht="32.450000000000003" hidden="1" customHeight="1" x14ac:dyDescent="0.35">
      <c r="B40" s="302" t="s">
        <v>139</v>
      </c>
      <c r="C40" s="303"/>
      <c r="D40" s="304">
        <f>'PFD (Opt 13)'!D40</f>
        <v>1</v>
      </c>
      <c r="E40" s="305"/>
      <c r="F40" s="148">
        <f>'PFD (Opt 13)'!F40</f>
        <v>0.03</v>
      </c>
      <c r="G40" s="149">
        <f>'PFD (Opt 13)'!G40</f>
        <v>0.03</v>
      </c>
      <c r="H40" s="149">
        <f>'PFD (Opt 13)'!H40</f>
        <v>0.03</v>
      </c>
      <c r="I40" s="149">
        <f>'PFD (Opt 13)'!I40</f>
        <v>0.25</v>
      </c>
      <c r="J40" s="149">
        <f>'PFD (Opt 13)'!J40</f>
        <v>0.25</v>
      </c>
      <c r="K40" s="149">
        <f>'PFD (Opt 13)'!K40</f>
        <v>0.25</v>
      </c>
      <c r="L40" s="149">
        <f>'PFD (Opt 13)'!L40</f>
        <v>0.03</v>
      </c>
      <c r="M40" s="149">
        <f>'PFD (Opt 13)'!M40</f>
        <v>0</v>
      </c>
      <c r="N40" s="149">
        <f>'PFD (Opt 13)'!N40</f>
        <v>0</v>
      </c>
      <c r="O40" s="149">
        <f>'PFD (Opt 13)'!O40</f>
        <v>0.03</v>
      </c>
      <c r="P40" s="149">
        <f>'PFD (Opt 13)'!P40</f>
        <v>0.02</v>
      </c>
      <c r="Q40" s="149">
        <f>'PFD (Opt 13)'!Q40</f>
        <v>0</v>
      </c>
      <c r="R40" s="149">
        <f>'PFD (Opt 13)'!R40</f>
        <v>0</v>
      </c>
      <c r="S40" s="142"/>
      <c r="T40" s="142"/>
      <c r="U40" s="142"/>
      <c r="V40" s="150" t="s">
        <v>81</v>
      </c>
      <c r="W40" s="150"/>
      <c r="X40" s="147"/>
      <c r="Y40" s="147"/>
      <c r="Z40" s="147"/>
      <c r="AA40" s="142"/>
      <c r="AB40" s="142"/>
      <c r="AC40" s="142"/>
      <c r="AD40" s="142"/>
    </row>
    <row r="41" spans="2:46" ht="32.450000000000003" hidden="1" customHeight="1" x14ac:dyDescent="0.35">
      <c r="B41" s="302" t="s">
        <v>26</v>
      </c>
      <c r="C41" s="303"/>
      <c r="D41" s="304">
        <f>'PFD (Opt 13)'!D41</f>
        <v>0.89</v>
      </c>
      <c r="E41" s="305"/>
      <c r="F41" s="148">
        <f>'PFD (Opt 13)'!F41</f>
        <v>0.63</v>
      </c>
      <c r="G41" s="149">
        <f>'PFD (Opt 13)'!G41</f>
        <v>0.7</v>
      </c>
      <c r="H41" s="149">
        <f>'PFD (Opt 13)'!H41</f>
        <v>0.7</v>
      </c>
      <c r="I41" s="148">
        <f>'PFD (Opt 13)'!I41</f>
        <v>0.92</v>
      </c>
      <c r="J41" s="148">
        <f>'PFD (Opt 13)'!J41</f>
        <v>0.92</v>
      </c>
      <c r="K41" s="151">
        <f>'PFD (Opt 13)'!K41</f>
        <v>0.95</v>
      </c>
      <c r="L41" s="151">
        <f>'PFD (Opt 13)'!L41</f>
        <v>0.8</v>
      </c>
      <c r="M41" s="149">
        <f>'PFD (Opt 13)'!M41</f>
        <v>0</v>
      </c>
      <c r="N41" s="149">
        <f>'PFD (Opt 13)'!N41</f>
        <v>0</v>
      </c>
      <c r="O41" s="149">
        <f>'PFD (Opt 13)'!O41</f>
        <v>0</v>
      </c>
      <c r="P41" s="148">
        <f>'PFD (Opt 13)'!P41</f>
        <v>0.91</v>
      </c>
      <c r="Q41" s="151">
        <f>'PFD (Opt 13)'!Q41</f>
        <v>0.5</v>
      </c>
      <c r="R41" s="149">
        <f>'PFD (Opt 13)'!R41</f>
        <v>0</v>
      </c>
      <c r="S41" s="142"/>
      <c r="T41" s="142"/>
      <c r="U41" s="142"/>
      <c r="V41" s="152" t="s">
        <v>70</v>
      </c>
      <c r="W41" s="152"/>
      <c r="X41" s="152"/>
      <c r="Y41" s="152"/>
      <c r="Z41" s="152"/>
      <c r="AA41" s="153"/>
      <c r="AB41" s="142"/>
      <c r="AC41" s="142"/>
      <c r="AD41" s="142"/>
    </row>
    <row r="42" spans="2:46" ht="32.450000000000003" hidden="1" customHeight="1" x14ac:dyDescent="0.35">
      <c r="B42" s="302" t="s">
        <v>27</v>
      </c>
      <c r="C42" s="303"/>
      <c r="D42" s="304">
        <f>'PFD (Opt 13)'!D42</f>
        <v>1</v>
      </c>
      <c r="E42" s="305"/>
      <c r="F42" s="148">
        <f>'PFD (Opt 13)'!F42</f>
        <v>0.79</v>
      </c>
      <c r="G42" s="148">
        <f>'PFD (Opt 13)'!G42</f>
        <v>0.53</v>
      </c>
      <c r="H42" s="149">
        <f>'PFD (Opt 13)'!H42</f>
        <v>0.8</v>
      </c>
      <c r="I42" s="154">
        <f>'PFD (Opt 13)'!I42</f>
        <v>0</v>
      </c>
      <c r="J42" s="154">
        <f>'PFD (Opt 13)'!J42</f>
        <v>0</v>
      </c>
      <c r="K42" s="154">
        <f>'PFD (Opt 13)'!K42</f>
        <v>0</v>
      </c>
      <c r="L42" s="149">
        <f>'PFD (Opt 13)'!L42</f>
        <v>0</v>
      </c>
      <c r="M42" s="149">
        <f>'PFD (Opt 13)'!M42</f>
        <v>0.9</v>
      </c>
      <c r="N42" s="154">
        <f>'PFD (Opt 13)'!N42</f>
        <v>0</v>
      </c>
      <c r="O42" s="154">
        <f>'PFD (Opt 13)'!O42</f>
        <v>0</v>
      </c>
      <c r="P42" s="149">
        <f>'PFD (Opt 13)'!P42</f>
        <v>0.5</v>
      </c>
      <c r="Q42" s="149">
        <f>'PFD (Opt 13)'!Q42</f>
        <v>0.05</v>
      </c>
      <c r="R42" s="149">
        <f>'PFD (Opt 13)'!R42</f>
        <v>0</v>
      </c>
      <c r="S42" s="142"/>
      <c r="T42" s="142"/>
      <c r="U42" s="142"/>
      <c r="V42" s="147" t="s">
        <v>83</v>
      </c>
      <c r="W42" s="142"/>
      <c r="X42" s="142"/>
      <c r="Y42" s="142"/>
      <c r="Z42" s="142"/>
      <c r="AA42" s="142"/>
      <c r="AB42" s="142"/>
      <c r="AC42" s="142"/>
      <c r="AD42" s="142"/>
    </row>
    <row r="43" spans="2:46" ht="32.450000000000003" hidden="1" customHeight="1" x14ac:dyDescent="0.35">
      <c r="B43" s="302" t="s">
        <v>28</v>
      </c>
      <c r="C43" s="303"/>
      <c r="D43" s="304">
        <f>'PFD (Opt 13)'!D43</f>
        <v>0.89</v>
      </c>
      <c r="E43" s="305"/>
      <c r="F43" s="148">
        <f>'PFD (Opt 13)'!F43</f>
        <v>0.63</v>
      </c>
      <c r="G43" s="149">
        <f>'PFD (Opt 13)'!G43</f>
        <v>0.7</v>
      </c>
      <c r="H43" s="149">
        <f>'PFD (Opt 13)'!H43</f>
        <v>0.7</v>
      </c>
      <c r="I43" s="148">
        <f>'PFD (Opt 13)'!I43</f>
        <v>0.92</v>
      </c>
      <c r="J43" s="148">
        <f>'PFD (Opt 13)'!J43</f>
        <v>0.92</v>
      </c>
      <c r="K43" s="151">
        <f>'PFD (Opt 13)'!K43</f>
        <v>0.95</v>
      </c>
      <c r="L43" s="151">
        <f>'PFD (Opt 13)'!L43</f>
        <v>0.8</v>
      </c>
      <c r="M43" s="149">
        <f>'PFD (Opt 13)'!M43</f>
        <v>0</v>
      </c>
      <c r="N43" s="149">
        <f>'PFD (Opt 13)'!N43</f>
        <v>0</v>
      </c>
      <c r="O43" s="149">
        <f>'PFD (Opt 13)'!O43</f>
        <v>0.5</v>
      </c>
      <c r="P43" s="148">
        <f>'PFD (Opt 13)'!P43</f>
        <v>0.91</v>
      </c>
      <c r="Q43" s="149">
        <f>'PFD (Opt 13)'!Q43</f>
        <v>0</v>
      </c>
      <c r="R43" s="149">
        <f>'PFD (Opt 13)'!R43</f>
        <v>0</v>
      </c>
      <c r="S43" s="142"/>
      <c r="T43" s="142"/>
      <c r="U43" s="142"/>
      <c r="V43" s="155" t="s">
        <v>138</v>
      </c>
      <c r="W43" s="155"/>
      <c r="X43" s="155"/>
      <c r="Y43" s="155"/>
      <c r="Z43" s="155"/>
      <c r="AA43" s="156"/>
      <c r="AB43" s="156"/>
      <c r="AC43" s="142"/>
      <c r="AD43" s="142"/>
    </row>
    <row r="44" spans="2:46" ht="32.450000000000003" hidden="1" customHeight="1" x14ac:dyDescent="0.35">
      <c r="B44" s="302" t="s">
        <v>33</v>
      </c>
      <c r="C44" s="303"/>
      <c r="D44" s="304">
        <f>'PFD (Opt 13)'!D44</f>
        <v>0.85</v>
      </c>
      <c r="E44" s="305"/>
      <c r="F44" s="149">
        <f>'PFD (Opt 13)'!F44</f>
        <v>0.3</v>
      </c>
      <c r="G44" s="149">
        <f>'PFD (Opt 13)'!G44</f>
        <v>0.3</v>
      </c>
      <c r="H44" s="148">
        <f>'PFD (Opt 13)'!H44</f>
        <v>0.08</v>
      </c>
      <c r="I44" s="148">
        <f>'PFD (Opt 13)'!I44</f>
        <v>0.85</v>
      </c>
      <c r="J44" s="148">
        <f>'PFD (Opt 13)'!J44</f>
        <v>0.85</v>
      </c>
      <c r="K44" s="148">
        <f>'PFD (Opt 13)'!K44</f>
        <v>0.88</v>
      </c>
      <c r="L44" s="149">
        <f>'PFD (Opt 13)'!L44</f>
        <v>0.9</v>
      </c>
      <c r="M44" s="149">
        <f>'PFD (Opt 13)'!M44</f>
        <v>0</v>
      </c>
      <c r="N44" s="149">
        <f>'PFD (Opt 13)'!N44</f>
        <v>0</v>
      </c>
      <c r="O44" s="149">
        <f>'PFD (Opt 13)'!O44</f>
        <v>0.8</v>
      </c>
      <c r="P44" s="149">
        <f>'PFD (Opt 13)'!P44</f>
        <v>0.5</v>
      </c>
      <c r="Q44" s="149">
        <f>'PFD (Opt 13)'!Q44</f>
        <v>0</v>
      </c>
      <c r="R44" s="148">
        <f>'PFD (Opt 13)'!R44</f>
        <v>0</v>
      </c>
      <c r="S44" s="142"/>
      <c r="T44" s="142"/>
      <c r="U44" s="142"/>
      <c r="V44" s="142"/>
      <c r="W44" s="142"/>
      <c r="X44" s="142"/>
      <c r="Y44" s="142"/>
      <c r="Z44" s="142"/>
      <c r="AA44" s="142"/>
      <c r="AB44" s="142"/>
      <c r="AC44" s="142"/>
      <c r="AD44" s="142"/>
    </row>
    <row r="45" spans="2:46" ht="32.450000000000003" hidden="1" customHeight="1" x14ac:dyDescent="0.35">
      <c r="B45" s="302" t="s">
        <v>31</v>
      </c>
      <c r="C45" s="303"/>
      <c r="D45" s="304">
        <f>'PFD (Opt 13)'!D45</f>
        <v>1</v>
      </c>
      <c r="E45" s="305"/>
      <c r="F45" s="148">
        <f>'PFD (Opt 13)'!F45</f>
        <v>0</v>
      </c>
      <c r="G45" s="148">
        <f>'PFD (Opt 13)'!G45</f>
        <v>0</v>
      </c>
      <c r="H45" s="148">
        <f>'PFD (Opt 13)'!H45</f>
        <v>0.3</v>
      </c>
      <c r="I45" s="148">
        <f>'PFD (Opt 13)'!I45</f>
        <v>0</v>
      </c>
      <c r="J45" s="148">
        <f>'PFD (Opt 13)'!J45</f>
        <v>0</v>
      </c>
      <c r="K45" s="148">
        <f>'PFD (Opt 13)'!K45</f>
        <v>0</v>
      </c>
      <c r="L45" s="148">
        <f>'PFD (Opt 13)'!L45</f>
        <v>0</v>
      </c>
      <c r="M45" s="148">
        <f>'PFD (Opt 13)'!M45</f>
        <v>0</v>
      </c>
      <c r="N45" s="148">
        <f>'PFD (Opt 13)'!N45</f>
        <v>0</v>
      </c>
      <c r="O45" s="148">
        <f>'PFD (Opt 13)'!O45</f>
        <v>0</v>
      </c>
      <c r="P45" s="148">
        <f>'PFD (Opt 13)'!P45</f>
        <v>0</v>
      </c>
      <c r="Q45" s="148">
        <f>'PFD (Opt 13)'!Q45</f>
        <v>0</v>
      </c>
      <c r="R45" s="148">
        <f>'PFD (Opt 13)'!R45</f>
        <v>0</v>
      </c>
      <c r="S45" s="142"/>
      <c r="T45" s="142"/>
      <c r="U45" s="142"/>
      <c r="V45" s="142"/>
      <c r="W45" s="142"/>
      <c r="X45" s="142"/>
      <c r="Y45" s="142"/>
      <c r="Z45" s="142"/>
      <c r="AA45" s="142"/>
      <c r="AB45" s="142"/>
      <c r="AC45" s="142"/>
      <c r="AD45" s="142"/>
    </row>
    <row r="46" spans="2:46" ht="32.450000000000003" hidden="1" customHeight="1" x14ac:dyDescent="0.35">
      <c r="B46" s="302" t="s">
        <v>30</v>
      </c>
      <c r="C46" s="303"/>
      <c r="D46" s="304">
        <f>'PFD (Opt 13)'!D46</f>
        <v>0.61</v>
      </c>
      <c r="E46" s="305"/>
      <c r="F46" s="149">
        <f>'PFD (Opt 13)'!F46</f>
        <v>0.9</v>
      </c>
      <c r="G46" s="149">
        <f>'PFD (Opt 13)'!G46</f>
        <v>0.9</v>
      </c>
      <c r="H46" s="148">
        <f>'PFD (Opt 13)'!H46</f>
        <v>0.82</v>
      </c>
      <c r="I46" s="149">
        <f>'PFD (Opt 13)'!I46</f>
        <v>0.99</v>
      </c>
      <c r="J46" s="149">
        <f>'PFD (Opt 13)'!J46</f>
        <v>0.99</v>
      </c>
      <c r="K46" s="149">
        <f>'PFD (Opt 13)'!K46</f>
        <v>0.99</v>
      </c>
      <c r="L46" s="149">
        <f>'PFD (Opt 13)'!L46</f>
        <v>0.9</v>
      </c>
      <c r="M46" s="151">
        <f>'PFD (Opt 13)'!M46</f>
        <v>0.95</v>
      </c>
      <c r="N46" s="148">
        <f>'PFD (Opt 13)'!N46</f>
        <v>0.94</v>
      </c>
      <c r="O46" s="151">
        <f>'PFD (Opt 13)'!O46</f>
        <v>0.95</v>
      </c>
      <c r="P46" s="149">
        <f>'PFD (Opt 13)'!P46</f>
        <v>0.9</v>
      </c>
      <c r="Q46" s="151">
        <f>'PFD (Opt 13)'!Q46</f>
        <v>0.95</v>
      </c>
      <c r="R46" s="148">
        <f>'PFD (Opt 13)'!R46</f>
        <v>0.99</v>
      </c>
      <c r="S46" s="157" t="s">
        <v>52</v>
      </c>
      <c r="T46" s="142"/>
      <c r="U46" s="142"/>
      <c r="V46" s="142"/>
      <c r="W46" s="142"/>
      <c r="X46" s="142"/>
      <c r="Y46" s="142"/>
      <c r="Z46" s="142"/>
      <c r="AA46" s="142"/>
      <c r="AB46" s="142"/>
      <c r="AC46" s="142"/>
      <c r="AD46" s="142"/>
    </row>
    <row r="47" spans="2:46" ht="35.450000000000003" hidden="1" customHeight="1" x14ac:dyDescent="0.35">
      <c r="B47" s="302" t="s">
        <v>29</v>
      </c>
      <c r="C47" s="303"/>
      <c r="D47" s="304">
        <f>'PFD (Opt 13)'!D47</f>
        <v>0.49</v>
      </c>
      <c r="E47" s="305"/>
      <c r="F47" s="149">
        <f>'PFD (Opt 13)'!F47</f>
        <v>0.9</v>
      </c>
      <c r="G47" s="149">
        <f>'PFD (Opt 13)'!G47</f>
        <v>0.9</v>
      </c>
      <c r="H47" s="148">
        <f>'PFD (Opt 13)'!H47</f>
        <v>0.98</v>
      </c>
      <c r="I47" s="149">
        <f>'PFD (Opt 13)'!I47</f>
        <v>0.99</v>
      </c>
      <c r="J47" s="149">
        <f>'PFD (Opt 13)'!J47</f>
        <v>0.99</v>
      </c>
      <c r="K47" s="149">
        <f>'PFD (Opt 13)'!K47</f>
        <v>0.99</v>
      </c>
      <c r="L47" s="149">
        <f>'PFD (Opt 13)'!L47</f>
        <v>0.9</v>
      </c>
      <c r="M47" s="151">
        <f>'PFD (Opt 13)'!M47</f>
        <v>0.95</v>
      </c>
      <c r="N47" s="148">
        <f>'PFD (Opt 13)'!N47</f>
        <v>0.83</v>
      </c>
      <c r="O47" s="151">
        <f>'PFD (Opt 13)'!O47</f>
        <v>0.95</v>
      </c>
      <c r="P47" s="149">
        <f>'PFD (Opt 13)'!P47</f>
        <v>0.9</v>
      </c>
      <c r="Q47" s="151">
        <f>'PFD (Opt 13)'!Q47</f>
        <v>0.95</v>
      </c>
      <c r="R47" s="148">
        <f>'PFD (Opt 13)'!R47</f>
        <v>0.99</v>
      </c>
      <c r="S47" s="142"/>
      <c r="T47" s="142"/>
      <c r="U47" s="142"/>
      <c r="V47" s="142"/>
      <c r="W47" s="142"/>
      <c r="X47" s="142"/>
      <c r="Y47" s="142"/>
      <c r="Z47" s="142"/>
      <c r="AA47" s="142"/>
      <c r="AB47" s="142"/>
      <c r="AC47" s="142"/>
      <c r="AD47" s="142"/>
    </row>
    <row r="48" spans="2:46" ht="35.450000000000003" hidden="1" customHeight="1" x14ac:dyDescent="0.35">
      <c r="B48" s="284"/>
      <c r="C48" s="284"/>
      <c r="D48" s="71"/>
      <c r="E48" s="71"/>
      <c r="F48" s="58"/>
      <c r="G48" s="107"/>
      <c r="H48" s="163"/>
      <c r="I48" s="163"/>
      <c r="J48" s="72"/>
      <c r="K48" s="72"/>
      <c r="L48" s="72"/>
      <c r="M48" s="72"/>
      <c r="N48" s="72"/>
      <c r="O48" s="72"/>
      <c r="P48" s="72"/>
      <c r="Q48" s="73"/>
      <c r="R48" s="73"/>
      <c r="S48" s="73"/>
      <c r="T48" s="72"/>
      <c r="U48" s="73"/>
      <c r="V48" s="73"/>
    </row>
    <row r="49" spans="2:39" ht="40.15" customHeight="1" x14ac:dyDescent="0.35">
      <c r="B49" s="164" t="s">
        <v>23</v>
      </c>
      <c r="C49" s="165"/>
      <c r="D49" s="74" t="s">
        <v>162</v>
      </c>
      <c r="E49" s="74" t="s">
        <v>69</v>
      </c>
      <c r="F49" s="74" t="s">
        <v>68</v>
      </c>
      <c r="G49" s="59" t="s">
        <v>19</v>
      </c>
      <c r="H49" s="59" t="s">
        <v>39</v>
      </c>
      <c r="I49" s="59" t="s">
        <v>21</v>
      </c>
      <c r="J49" s="59" t="s">
        <v>20</v>
      </c>
      <c r="K49" s="59" t="s">
        <v>53</v>
      </c>
      <c r="L49" s="76" t="s">
        <v>40</v>
      </c>
      <c r="M49" s="59" t="s">
        <v>45</v>
      </c>
      <c r="N49" s="59" t="s">
        <v>37</v>
      </c>
      <c r="O49" s="59" t="s">
        <v>38</v>
      </c>
      <c r="P49" s="59" t="s">
        <v>41</v>
      </c>
      <c r="Q49" s="59" t="s">
        <v>46</v>
      </c>
      <c r="R49" s="57" t="s">
        <v>65</v>
      </c>
      <c r="S49" s="59" t="s">
        <v>22</v>
      </c>
      <c r="T49" s="75" t="s">
        <v>47</v>
      </c>
      <c r="V49" s="285" t="s">
        <v>140</v>
      </c>
      <c r="W49" s="286"/>
      <c r="X49" s="289" t="s">
        <v>82</v>
      </c>
      <c r="Y49" s="289"/>
      <c r="Z49" s="289"/>
      <c r="AA49" s="289"/>
      <c r="AB49" s="290" t="s">
        <v>165</v>
      </c>
      <c r="AC49" s="291"/>
      <c r="AD49" s="315" t="s">
        <v>164</v>
      </c>
      <c r="AE49" s="316"/>
      <c r="AF49" s="294" t="s">
        <v>167</v>
      </c>
      <c r="AG49" s="295"/>
      <c r="AH49" s="308" t="s">
        <v>168</v>
      </c>
      <c r="AI49" s="309"/>
      <c r="AJ49" s="174"/>
      <c r="AK49" s="174"/>
      <c r="AL49" s="174"/>
      <c r="AM49" s="174"/>
    </row>
    <row r="50" spans="2:39" ht="40.15" customHeight="1" x14ac:dyDescent="0.35">
      <c r="B50" s="271" t="s">
        <v>24</v>
      </c>
      <c r="C50" s="272"/>
      <c r="D50" s="84" t="s">
        <v>1</v>
      </c>
      <c r="E50" s="84" t="s">
        <v>1</v>
      </c>
      <c r="F50" s="84" t="s">
        <v>1</v>
      </c>
      <c r="G50" s="85" t="s">
        <v>34</v>
      </c>
      <c r="H50" s="85" t="s">
        <v>34</v>
      </c>
      <c r="I50" s="85" t="s">
        <v>34</v>
      </c>
      <c r="J50" s="85" t="s">
        <v>34</v>
      </c>
      <c r="K50" s="85" t="s">
        <v>34</v>
      </c>
      <c r="L50" s="85" t="s">
        <v>42</v>
      </c>
      <c r="M50" s="85" t="s">
        <v>43</v>
      </c>
      <c r="N50" s="85" t="s">
        <v>43</v>
      </c>
      <c r="O50" s="85" t="s">
        <v>43</v>
      </c>
      <c r="P50" s="85" t="s">
        <v>43</v>
      </c>
      <c r="Q50" s="85" t="s">
        <v>51</v>
      </c>
      <c r="R50" s="85" t="s">
        <v>51</v>
      </c>
      <c r="S50" s="85" t="s">
        <v>34</v>
      </c>
      <c r="T50" s="86"/>
      <c r="V50" s="287"/>
      <c r="W50" s="288"/>
      <c r="X50" s="319" t="s">
        <v>103</v>
      </c>
      <c r="Y50" s="319"/>
      <c r="Z50" s="319" t="s">
        <v>166</v>
      </c>
      <c r="AA50" s="319"/>
      <c r="AB50" s="292"/>
      <c r="AC50" s="293"/>
      <c r="AD50" s="317"/>
      <c r="AE50" s="318"/>
      <c r="AF50" s="296"/>
      <c r="AG50" s="297"/>
      <c r="AH50" s="310"/>
      <c r="AI50" s="311"/>
      <c r="AJ50" s="175"/>
      <c r="AK50" s="175"/>
      <c r="AL50" s="175"/>
      <c r="AM50" s="175"/>
    </row>
    <row r="51" spans="2:39" ht="40.15" customHeight="1" x14ac:dyDescent="0.35">
      <c r="B51" s="271" t="s">
        <v>67</v>
      </c>
      <c r="C51" s="272"/>
      <c r="D51" s="167">
        <f>'Feed WQ'!$D$4</f>
        <v>6</v>
      </c>
      <c r="F51" s="86"/>
      <c r="G51" s="101">
        <f>INDEX('Feed WQ'!$D5:$D18,COLUMNS('Feed WQ'!$D5:D5))</f>
        <v>1887</v>
      </c>
      <c r="H51" s="101">
        <f>INDEX('Feed WQ'!$D5:$D18,COLUMNS('Feed WQ'!$D5:E5))</f>
        <v>699</v>
      </c>
      <c r="I51" s="101">
        <f>INDEX('Feed WQ'!$D5:$D18,COLUMNS('Feed WQ'!$D5:F5))</f>
        <v>709</v>
      </c>
      <c r="J51" s="101">
        <f>INDEX('Feed WQ'!$D5:$D18,COLUMNS('Feed WQ'!$D5:G5))</f>
        <v>45</v>
      </c>
      <c r="K51" s="101">
        <f>INDEX('Feed WQ'!$D5:$D18,COLUMNS('Feed WQ'!$D5:H5))</f>
        <v>25</v>
      </c>
      <c r="L51" s="101">
        <f>INDEX('Feed WQ'!$D5:$D18,COLUMNS('Feed WQ'!$D5:I5))</f>
        <v>29</v>
      </c>
      <c r="M51" s="101">
        <f>INDEX('Feed WQ'!$D5:$D18,COLUMNS('Feed WQ'!$D5:J5))</f>
        <v>77</v>
      </c>
      <c r="N51" s="101">
        <f>INDEX('Feed WQ'!$D5:$D18,COLUMNS('Feed WQ'!$D5:K5))</f>
        <v>11</v>
      </c>
      <c r="O51" s="101">
        <f>INDEX('Feed WQ'!$D5:$D18,COLUMNS('Feed WQ'!$D5:L5))</f>
        <v>1E-4</v>
      </c>
      <c r="P51" s="101">
        <f>INDEX('Feed WQ'!$D5:$D18,COLUMNS('Feed WQ'!$D5:M5))</f>
        <v>77.000100000000003</v>
      </c>
      <c r="Q51" s="101">
        <f>INDEX('Feed WQ'!$D5:$D18,COLUMNS('Feed WQ'!$D5:N5))</f>
        <v>3</v>
      </c>
      <c r="R51" s="102">
        <f>INDEX('Feed WQ'!$D5:$D18,COLUMNS('Feed WQ'!$D5:O5))</f>
        <v>0.1</v>
      </c>
      <c r="S51" s="101">
        <f>INDEX('Feed WQ'!$D5:$D18,COLUMNS('Feed WQ'!$D5:P5))</f>
        <v>2181</v>
      </c>
      <c r="T51" s="102">
        <f>INDEX('Feed WQ'!$D5:$D18,COLUMNS('Feed WQ'!$D5:Q5))</f>
        <v>8.9</v>
      </c>
      <c r="V51" s="273" t="s">
        <v>67</v>
      </c>
      <c r="W51" s="274"/>
      <c r="X51" s="275">
        <v>0</v>
      </c>
      <c r="Y51" s="275"/>
      <c r="Z51" s="275">
        <f>X51*D51*24</f>
        <v>0</v>
      </c>
      <c r="AA51" s="275"/>
      <c r="AB51" s="283"/>
      <c r="AC51" s="283"/>
      <c r="AD51" s="283"/>
      <c r="AE51" s="283"/>
      <c r="AF51" s="312"/>
      <c r="AG51" s="312"/>
      <c r="AH51" s="313"/>
      <c r="AI51" s="313"/>
      <c r="AJ51" s="176"/>
      <c r="AK51" s="176"/>
      <c r="AL51" s="177"/>
      <c r="AM51" s="177"/>
    </row>
    <row r="52" spans="2:39" ht="40.15" customHeight="1" x14ac:dyDescent="0.35">
      <c r="B52" s="271" t="s">
        <v>25</v>
      </c>
      <c r="C52" s="272"/>
      <c r="D52" s="167">
        <f>'Feed WQ'!$D$4</f>
        <v>6</v>
      </c>
      <c r="E52" s="87">
        <f>D40*D51</f>
        <v>6</v>
      </c>
      <c r="F52" s="87">
        <f>D51-E52</f>
        <v>0</v>
      </c>
      <c r="G52" s="92">
        <f t="shared" ref="G52:S53" si="0">(1-F40)*G51</f>
        <v>1830.3899999999999</v>
      </c>
      <c r="H52" s="88">
        <f t="shared" si="0"/>
        <v>678.03</v>
      </c>
      <c r="I52" s="88">
        <f t="shared" si="0"/>
        <v>687.73</v>
      </c>
      <c r="J52" s="89">
        <f t="shared" si="0"/>
        <v>33.75</v>
      </c>
      <c r="K52" s="89">
        <f t="shared" si="0"/>
        <v>18.75</v>
      </c>
      <c r="L52" s="89">
        <f t="shared" si="0"/>
        <v>21.75</v>
      </c>
      <c r="M52" s="89">
        <f t="shared" si="0"/>
        <v>74.69</v>
      </c>
      <c r="N52" s="89">
        <f t="shared" si="0"/>
        <v>11</v>
      </c>
      <c r="O52" s="89">
        <f t="shared" si="0"/>
        <v>1E-4</v>
      </c>
      <c r="P52" s="89">
        <f t="shared" si="0"/>
        <v>74.690096999999994</v>
      </c>
      <c r="Q52" s="89">
        <f t="shared" si="0"/>
        <v>2.94</v>
      </c>
      <c r="R52" s="89">
        <f t="shared" si="0"/>
        <v>0.1</v>
      </c>
      <c r="S52" s="92">
        <f t="shared" si="0"/>
        <v>2181</v>
      </c>
      <c r="T52" s="90"/>
      <c r="V52" s="273" t="s">
        <v>25</v>
      </c>
      <c r="W52" s="274"/>
      <c r="X52" s="275">
        <v>0.01</v>
      </c>
      <c r="Y52" s="275"/>
      <c r="Z52" s="275">
        <f t="shared" ref="Z52:Z60" si="1">X52*D52*24</f>
        <v>1.44</v>
      </c>
      <c r="AA52" s="275"/>
      <c r="AB52" s="262">
        <v>0</v>
      </c>
      <c r="AC52" s="262"/>
      <c r="AD52" s="262">
        <v>0</v>
      </c>
      <c r="AE52" s="262"/>
      <c r="AF52" s="263">
        <f>AB52*D52*24</f>
        <v>0</v>
      </c>
      <c r="AG52" s="263"/>
      <c r="AH52" s="276">
        <f>AD52*D52*24</f>
        <v>0</v>
      </c>
      <c r="AI52" s="277"/>
      <c r="AJ52" s="178"/>
      <c r="AK52" s="178"/>
      <c r="AL52" s="177"/>
      <c r="AM52" s="177"/>
    </row>
    <row r="53" spans="2:39" ht="40.15" customHeight="1" x14ac:dyDescent="0.35">
      <c r="B53" s="271" t="s">
        <v>26</v>
      </c>
      <c r="C53" s="272"/>
      <c r="D53" s="167">
        <f>D52-F52</f>
        <v>6</v>
      </c>
      <c r="E53" s="87">
        <f>D41*E52</f>
        <v>5.34</v>
      </c>
      <c r="F53" s="87">
        <f t="shared" ref="F53:F57" si="2">E52-E53</f>
        <v>0.66000000000000014</v>
      </c>
      <c r="G53" s="88">
        <f t="shared" si="0"/>
        <v>677.24429999999995</v>
      </c>
      <c r="H53" s="89">
        <f t="shared" si="0"/>
        <v>203.40900000000002</v>
      </c>
      <c r="I53" s="88">
        <f t="shared" si="0"/>
        <v>206.31900000000005</v>
      </c>
      <c r="J53" s="89">
        <f t="shared" si="0"/>
        <v>2.6999999999999988</v>
      </c>
      <c r="K53" s="89">
        <f t="shared" si="0"/>
        <v>1.4999999999999993</v>
      </c>
      <c r="L53" s="89">
        <f t="shared" si="0"/>
        <v>1.087500000000001</v>
      </c>
      <c r="M53" s="89">
        <f t="shared" si="0"/>
        <v>14.937999999999997</v>
      </c>
      <c r="N53" s="89">
        <f t="shared" si="0"/>
        <v>11</v>
      </c>
      <c r="O53" s="89">
        <f t="shared" si="0"/>
        <v>1E-4</v>
      </c>
      <c r="P53" s="89">
        <f t="shared" si="0"/>
        <v>74.690096999999994</v>
      </c>
      <c r="Q53" s="89">
        <f t="shared" si="0"/>
        <v>0.26459999999999989</v>
      </c>
      <c r="R53" s="89">
        <f t="shared" si="0"/>
        <v>0.05</v>
      </c>
      <c r="S53" s="92">
        <f t="shared" si="0"/>
        <v>2181</v>
      </c>
      <c r="T53" s="90"/>
      <c r="V53" s="273" t="s">
        <v>26</v>
      </c>
      <c r="W53" s="274"/>
      <c r="X53" s="282">
        <v>0.05</v>
      </c>
      <c r="Y53" s="282"/>
      <c r="Z53" s="275">
        <f t="shared" si="1"/>
        <v>7.2000000000000011</v>
      </c>
      <c r="AA53" s="275"/>
      <c r="AB53" s="262">
        <v>0.04</v>
      </c>
      <c r="AC53" s="262"/>
      <c r="AD53" s="262">
        <v>0.35</v>
      </c>
      <c r="AE53" s="262"/>
      <c r="AF53" s="263">
        <f t="shared" ref="AF53:AF59" si="3">AB53*D53*24</f>
        <v>5.76</v>
      </c>
      <c r="AG53" s="263"/>
      <c r="AH53" s="276">
        <f t="shared" ref="AH53:AH59" si="4">AD53*D53*24</f>
        <v>50.399999999999991</v>
      </c>
      <c r="AI53" s="277"/>
      <c r="AJ53" s="178"/>
      <c r="AK53" s="178"/>
      <c r="AL53" s="177"/>
      <c r="AM53" s="177"/>
    </row>
    <row r="54" spans="2:39" ht="40.15" customHeight="1" x14ac:dyDescent="0.35">
      <c r="B54" s="271" t="s">
        <v>27</v>
      </c>
      <c r="C54" s="272"/>
      <c r="D54" s="167">
        <f t="shared" ref="D54:D57" si="5">D53-F53</f>
        <v>5.34</v>
      </c>
      <c r="E54" s="87">
        <f>D42*E53</f>
        <v>5.34</v>
      </c>
      <c r="F54" s="87">
        <f t="shared" si="2"/>
        <v>0</v>
      </c>
      <c r="G54" s="88">
        <f t="shared" ref="G54:I56" si="6">(1-F42)*G53</f>
        <v>142.22130299999998</v>
      </c>
      <c r="H54" s="89">
        <f t="shared" si="6"/>
        <v>95.602230000000006</v>
      </c>
      <c r="I54" s="89">
        <f t="shared" si="6"/>
        <v>41.263800000000003</v>
      </c>
      <c r="J54" s="204">
        <v>3500</v>
      </c>
      <c r="K54" s="204">
        <f>0.75*J54</f>
        <v>2625</v>
      </c>
      <c r="L54" s="204">
        <v>50</v>
      </c>
      <c r="M54" s="204">
        <f>0.1*K54</f>
        <v>262.5</v>
      </c>
      <c r="N54" s="203">
        <f>(1-M42)*N53</f>
        <v>1.0999999999999996</v>
      </c>
      <c r="O54" s="203">
        <f>N53-N54</f>
        <v>9.9</v>
      </c>
      <c r="P54" s="202">
        <f>O54+M54</f>
        <v>272.39999999999998</v>
      </c>
      <c r="Q54" s="89">
        <f t="shared" ref="Q54:S56" si="7">(1-P42)*Q53</f>
        <v>0.13229999999999995</v>
      </c>
      <c r="R54" s="89">
        <f t="shared" si="7"/>
        <v>4.7500000000000001E-2</v>
      </c>
      <c r="S54" s="92">
        <f t="shared" si="7"/>
        <v>2181</v>
      </c>
      <c r="T54" s="90"/>
      <c r="V54" s="273" t="s">
        <v>27</v>
      </c>
      <c r="W54" s="274"/>
      <c r="X54" s="275">
        <v>0.5</v>
      </c>
      <c r="Y54" s="275"/>
      <c r="Z54" s="275">
        <f t="shared" si="1"/>
        <v>64.08</v>
      </c>
      <c r="AA54" s="275"/>
      <c r="AB54" s="262">
        <v>0.16</v>
      </c>
      <c r="AC54" s="262"/>
      <c r="AD54" s="262">
        <v>0.36</v>
      </c>
      <c r="AE54" s="262"/>
      <c r="AF54" s="263">
        <f t="shared" si="3"/>
        <v>20.505600000000001</v>
      </c>
      <c r="AG54" s="263"/>
      <c r="AH54" s="276">
        <f t="shared" si="4"/>
        <v>46.137599999999999</v>
      </c>
      <c r="AI54" s="277"/>
      <c r="AJ54" s="176"/>
      <c r="AK54" s="176"/>
      <c r="AL54" s="177"/>
      <c r="AM54" s="177"/>
    </row>
    <row r="55" spans="2:39" ht="40.15" customHeight="1" x14ac:dyDescent="0.35">
      <c r="B55" s="271" t="s">
        <v>28</v>
      </c>
      <c r="C55" s="272"/>
      <c r="D55" s="167">
        <f t="shared" si="5"/>
        <v>5.34</v>
      </c>
      <c r="E55" s="87">
        <f>D43*E54</f>
        <v>4.7526000000000002</v>
      </c>
      <c r="F55" s="87">
        <f t="shared" si="2"/>
        <v>0.5873999999999997</v>
      </c>
      <c r="G55" s="88">
        <f t="shared" si="6"/>
        <v>52.621882109999994</v>
      </c>
      <c r="H55" s="89">
        <f t="shared" si="6"/>
        <v>28.680669000000005</v>
      </c>
      <c r="I55" s="89">
        <f t="shared" si="6"/>
        <v>12.379140000000003</v>
      </c>
      <c r="J55" s="88">
        <f t="shared" ref="J55:M56" si="8">(1-I43)*J54</f>
        <v>279.99999999999989</v>
      </c>
      <c r="K55" s="88">
        <f t="shared" si="8"/>
        <v>209.99999999999989</v>
      </c>
      <c r="L55" s="89">
        <f t="shared" si="8"/>
        <v>2.5000000000000022</v>
      </c>
      <c r="M55" s="88">
        <f t="shared" si="8"/>
        <v>52.499999999999986</v>
      </c>
      <c r="N55" s="89">
        <f>(1-M43)*N54</f>
        <v>1.0999999999999996</v>
      </c>
      <c r="O55" s="89">
        <f>(1-N43)*O54</f>
        <v>9.9</v>
      </c>
      <c r="P55" s="88">
        <f>(1-O43)*P54</f>
        <v>136.19999999999999</v>
      </c>
      <c r="Q55" s="89">
        <f t="shared" si="7"/>
        <v>1.1906999999999991E-2</v>
      </c>
      <c r="R55" s="89">
        <f t="shared" si="7"/>
        <v>4.7500000000000001E-2</v>
      </c>
      <c r="S55" s="92">
        <f t="shared" si="7"/>
        <v>2181</v>
      </c>
      <c r="T55" s="90"/>
      <c r="V55" s="273" t="s">
        <v>28</v>
      </c>
      <c r="W55" s="274"/>
      <c r="X55" s="275">
        <v>0.05</v>
      </c>
      <c r="Y55" s="275"/>
      <c r="Z55" s="275">
        <f t="shared" si="1"/>
        <v>6.4080000000000004</v>
      </c>
      <c r="AA55" s="275"/>
      <c r="AB55" s="262">
        <v>0.04</v>
      </c>
      <c r="AC55" s="262"/>
      <c r="AD55" s="262">
        <v>0.35</v>
      </c>
      <c r="AE55" s="262"/>
      <c r="AF55" s="263">
        <f t="shared" si="3"/>
        <v>5.1264000000000003</v>
      </c>
      <c r="AG55" s="263"/>
      <c r="AH55" s="276">
        <f t="shared" si="4"/>
        <v>44.855999999999995</v>
      </c>
      <c r="AI55" s="277"/>
      <c r="AJ55" s="178"/>
      <c r="AK55" s="178"/>
      <c r="AL55" s="177"/>
      <c r="AM55" s="177"/>
    </row>
    <row r="56" spans="2:39" ht="40.15" customHeight="1" x14ac:dyDescent="0.35">
      <c r="B56" s="271" t="s">
        <v>33</v>
      </c>
      <c r="C56" s="272"/>
      <c r="D56" s="167">
        <f t="shared" si="5"/>
        <v>4.7526000000000002</v>
      </c>
      <c r="E56" s="87">
        <f>D44*E55</f>
        <v>4.0397100000000004</v>
      </c>
      <c r="F56" s="87">
        <f t="shared" si="2"/>
        <v>0.7128899999999998</v>
      </c>
      <c r="G56" s="88">
        <f t="shared" si="6"/>
        <v>36.835317476999997</v>
      </c>
      <c r="H56" s="89">
        <f t="shared" si="6"/>
        <v>20.076468300000002</v>
      </c>
      <c r="I56" s="89">
        <f t="shared" si="6"/>
        <v>11.388808800000003</v>
      </c>
      <c r="J56" s="89">
        <f t="shared" si="8"/>
        <v>41.999999999999986</v>
      </c>
      <c r="K56" s="89">
        <f t="shared" si="8"/>
        <v>31.499999999999989</v>
      </c>
      <c r="L56" s="89">
        <f t="shared" si="8"/>
        <v>0.30000000000000027</v>
      </c>
      <c r="M56" s="89">
        <f t="shared" si="8"/>
        <v>5.2499999999999973</v>
      </c>
      <c r="N56" s="89">
        <f>(1-M44)*N55</f>
        <v>1.0999999999999996</v>
      </c>
      <c r="O56" s="89">
        <f>(1-N44)*O55</f>
        <v>9.9</v>
      </c>
      <c r="P56" s="89">
        <f>(1-O44)*P55</f>
        <v>27.239999999999991</v>
      </c>
      <c r="Q56" s="89">
        <f t="shared" si="7"/>
        <v>5.9534999999999953E-3</v>
      </c>
      <c r="R56" s="89">
        <f t="shared" si="7"/>
        <v>4.7500000000000001E-2</v>
      </c>
      <c r="S56" s="92">
        <f t="shared" si="7"/>
        <v>2181</v>
      </c>
      <c r="T56" s="90"/>
      <c r="V56" s="273" t="s">
        <v>33</v>
      </c>
      <c r="W56" s="274"/>
      <c r="X56" s="275">
        <v>0.38500000000000001</v>
      </c>
      <c r="Y56" s="275"/>
      <c r="Z56" s="275">
        <f t="shared" si="1"/>
        <v>43.914024000000005</v>
      </c>
      <c r="AA56" s="275"/>
      <c r="AB56" s="262">
        <v>0.26</v>
      </c>
      <c r="AC56" s="262"/>
      <c r="AD56" s="262">
        <v>0.4</v>
      </c>
      <c r="AE56" s="262"/>
      <c r="AF56" s="263">
        <f t="shared" si="3"/>
        <v>29.656224000000002</v>
      </c>
      <c r="AG56" s="263"/>
      <c r="AH56" s="276">
        <f t="shared" si="4"/>
        <v>45.624960000000002</v>
      </c>
      <c r="AI56" s="277"/>
      <c r="AJ56" s="179"/>
      <c r="AK56" s="179"/>
      <c r="AL56" s="177"/>
      <c r="AM56" s="177"/>
    </row>
    <row r="57" spans="2:39" ht="40.15" customHeight="1" x14ac:dyDescent="0.35">
      <c r="B57" s="271" t="s">
        <v>30</v>
      </c>
      <c r="C57" s="272"/>
      <c r="D57" s="167">
        <f t="shared" si="5"/>
        <v>4.0397100000000004</v>
      </c>
      <c r="E57" s="87">
        <f>D46*E56</f>
        <v>2.4642231000000003</v>
      </c>
      <c r="F57" s="87">
        <f t="shared" si="2"/>
        <v>1.5754869</v>
      </c>
      <c r="G57" s="88">
        <f t="shared" ref="G57:S57" si="9">(1-F46)*G56</f>
        <v>3.6835317476999987</v>
      </c>
      <c r="H57" s="88">
        <f t="shared" si="9"/>
        <v>2.0076468299999997</v>
      </c>
      <c r="I57" s="88">
        <f t="shared" si="9"/>
        <v>2.0499855840000012</v>
      </c>
      <c r="J57" s="88">
        <f t="shared" si="9"/>
        <v>0.42000000000000021</v>
      </c>
      <c r="K57" s="88">
        <f t="shared" si="9"/>
        <v>0.31500000000000017</v>
      </c>
      <c r="L57" s="88">
        <f t="shared" si="9"/>
        <v>3.0000000000000053E-3</v>
      </c>
      <c r="M57" s="88">
        <f t="shared" si="9"/>
        <v>0.52499999999999958</v>
      </c>
      <c r="N57" s="88">
        <f t="shared" si="9"/>
        <v>5.5000000000000028E-2</v>
      </c>
      <c r="O57" s="88">
        <f t="shared" si="9"/>
        <v>0.59400000000000053</v>
      </c>
      <c r="P57" s="88">
        <f t="shared" si="9"/>
        <v>1.3620000000000008</v>
      </c>
      <c r="Q57" s="88">
        <f t="shared" si="9"/>
        <v>5.9534999999999937E-4</v>
      </c>
      <c r="R57" s="88">
        <f t="shared" si="9"/>
        <v>2.3750000000000021E-3</v>
      </c>
      <c r="S57" s="88">
        <f t="shared" si="9"/>
        <v>21.81000000000002</v>
      </c>
      <c r="T57" s="90"/>
      <c r="V57" s="273" t="s">
        <v>160</v>
      </c>
      <c r="W57" s="274"/>
      <c r="X57" s="275">
        <v>1.2030000000000001</v>
      </c>
      <c r="Y57" s="275"/>
      <c r="Z57" s="275">
        <f t="shared" si="1"/>
        <v>116.63450712000001</v>
      </c>
      <c r="AA57" s="275"/>
      <c r="AB57" s="262">
        <v>0.4</v>
      </c>
      <c r="AC57" s="262"/>
      <c r="AD57" s="262">
        <v>0.55000000000000004</v>
      </c>
      <c r="AE57" s="262"/>
      <c r="AF57" s="263">
        <f t="shared" si="3"/>
        <v>38.781216000000008</v>
      </c>
      <c r="AG57" s="263"/>
      <c r="AH57" s="276">
        <f t="shared" si="4"/>
        <v>53.324172000000004</v>
      </c>
      <c r="AI57" s="277"/>
      <c r="AJ57" s="179"/>
      <c r="AK57" s="179"/>
      <c r="AL57" s="177"/>
      <c r="AM57" s="177"/>
    </row>
    <row r="58" spans="2:39" ht="40.15" customHeight="1" x14ac:dyDescent="0.35">
      <c r="B58" s="278" t="s">
        <v>29</v>
      </c>
      <c r="C58" s="279"/>
      <c r="D58" s="167"/>
      <c r="E58" s="95"/>
      <c r="F58" s="95"/>
      <c r="G58" s="88"/>
      <c r="H58" s="89"/>
      <c r="I58" s="89"/>
      <c r="J58" s="89"/>
      <c r="K58" s="89"/>
      <c r="L58" s="89"/>
      <c r="M58" s="89"/>
      <c r="N58" s="89"/>
      <c r="O58" s="89"/>
      <c r="P58" s="89"/>
      <c r="Q58" s="89"/>
      <c r="R58" s="89"/>
      <c r="S58" s="89"/>
      <c r="T58" s="90"/>
      <c r="V58" s="278" t="s">
        <v>161</v>
      </c>
      <c r="W58" s="279"/>
      <c r="X58" s="275"/>
      <c r="Y58" s="275"/>
      <c r="Z58" s="275"/>
      <c r="AA58" s="275"/>
      <c r="AB58" s="262"/>
      <c r="AC58" s="262"/>
      <c r="AD58" s="262"/>
      <c r="AE58" s="262"/>
      <c r="AF58" s="263"/>
      <c r="AG58" s="263"/>
      <c r="AH58" s="276"/>
      <c r="AI58" s="277"/>
      <c r="AJ58" s="179"/>
      <c r="AK58" s="179"/>
      <c r="AL58" s="177"/>
      <c r="AM58" s="177"/>
    </row>
    <row r="59" spans="2:39" ht="40.15" customHeight="1" x14ac:dyDescent="0.35">
      <c r="B59" s="271" t="s">
        <v>31</v>
      </c>
      <c r="C59" s="272"/>
      <c r="D59" s="167">
        <f>D57-F57</f>
        <v>2.4642231000000003</v>
      </c>
      <c r="E59" s="87">
        <f>D59*D45</f>
        <v>2.4642231000000003</v>
      </c>
      <c r="F59" s="87">
        <f>(1-D45)*E59</f>
        <v>0</v>
      </c>
      <c r="G59" s="89">
        <f t="shared" ref="G59:S59" si="10">(1-F45)*G57</f>
        <v>3.6835317476999987</v>
      </c>
      <c r="H59" s="89">
        <f t="shared" si="10"/>
        <v>2.0076468299999997</v>
      </c>
      <c r="I59" s="89">
        <f t="shared" si="10"/>
        <v>1.4349899088000007</v>
      </c>
      <c r="J59" s="89">
        <f t="shared" si="10"/>
        <v>0.42000000000000021</v>
      </c>
      <c r="K59" s="89">
        <f t="shared" si="10"/>
        <v>0.31500000000000017</v>
      </c>
      <c r="L59" s="89">
        <f t="shared" si="10"/>
        <v>3.0000000000000053E-3</v>
      </c>
      <c r="M59" s="89">
        <f t="shared" si="10"/>
        <v>0.52499999999999958</v>
      </c>
      <c r="N59" s="89">
        <f t="shared" si="10"/>
        <v>5.5000000000000028E-2</v>
      </c>
      <c r="O59" s="89">
        <f t="shared" si="10"/>
        <v>0.59400000000000053</v>
      </c>
      <c r="P59" s="89">
        <f t="shared" si="10"/>
        <v>1.3620000000000008</v>
      </c>
      <c r="Q59" s="89">
        <f t="shared" si="10"/>
        <v>5.9534999999999937E-4</v>
      </c>
      <c r="R59" s="89">
        <f t="shared" si="10"/>
        <v>2.3750000000000021E-3</v>
      </c>
      <c r="S59" s="89">
        <f t="shared" si="10"/>
        <v>21.81000000000002</v>
      </c>
      <c r="T59" s="90"/>
      <c r="V59" s="273" t="s">
        <v>31</v>
      </c>
      <c r="W59" s="274"/>
      <c r="X59" s="275">
        <v>3.2000000000000001E-2</v>
      </c>
      <c r="Y59" s="275"/>
      <c r="Z59" s="275">
        <f t="shared" si="1"/>
        <v>1.8925233408000002</v>
      </c>
      <c r="AA59" s="275"/>
      <c r="AB59" s="262">
        <v>0.03</v>
      </c>
      <c r="AC59" s="262"/>
      <c r="AD59" s="262">
        <v>0.27</v>
      </c>
      <c r="AE59" s="262"/>
      <c r="AF59" s="263">
        <f t="shared" si="3"/>
        <v>1.7742406320000002</v>
      </c>
      <c r="AG59" s="263"/>
      <c r="AH59" s="276">
        <f t="shared" si="4"/>
        <v>15.968165688000003</v>
      </c>
      <c r="AI59" s="277"/>
      <c r="AJ59" s="179"/>
      <c r="AK59" s="179"/>
      <c r="AL59" s="177"/>
      <c r="AM59" s="177"/>
    </row>
    <row r="60" spans="2:39" ht="40.15" customHeight="1" x14ac:dyDescent="0.35">
      <c r="B60" s="271" t="s">
        <v>35</v>
      </c>
      <c r="C60" s="272"/>
      <c r="D60" s="167">
        <f>1%*(E59)</f>
        <v>2.4642231000000004E-2</v>
      </c>
      <c r="E60" s="87">
        <f>D60</f>
        <v>2.4642231000000004E-2</v>
      </c>
      <c r="F60" s="87">
        <f>E60</f>
        <v>2.4642231000000004E-2</v>
      </c>
      <c r="G60" s="90"/>
      <c r="H60" s="90"/>
      <c r="I60" s="90"/>
      <c r="J60" s="90"/>
      <c r="K60" s="90"/>
      <c r="L60" s="90"/>
      <c r="M60" s="90"/>
      <c r="N60" s="90"/>
      <c r="O60" s="90"/>
      <c r="P60" s="90"/>
      <c r="Q60" s="90"/>
      <c r="R60" s="90"/>
      <c r="S60" s="90"/>
      <c r="T60" s="90"/>
      <c r="V60" s="273" t="s">
        <v>35</v>
      </c>
      <c r="W60" s="274"/>
      <c r="X60" s="275">
        <v>0.01</v>
      </c>
      <c r="Y60" s="275"/>
      <c r="Z60" s="275">
        <f t="shared" si="1"/>
        <v>5.9141354400000009E-3</v>
      </c>
      <c r="AA60" s="275"/>
      <c r="AB60" s="262"/>
      <c r="AC60" s="262"/>
      <c r="AD60" s="262"/>
      <c r="AE60" s="262"/>
      <c r="AF60" s="263"/>
      <c r="AG60" s="263"/>
      <c r="AH60" s="264"/>
      <c r="AI60" s="264"/>
      <c r="AJ60" s="178"/>
      <c r="AK60" s="178"/>
      <c r="AL60" s="177"/>
      <c r="AM60" s="177"/>
    </row>
    <row r="61" spans="2:39" ht="46.15" customHeight="1" x14ac:dyDescent="0.35">
      <c r="B61" s="265" t="s">
        <v>36</v>
      </c>
      <c r="C61" s="266"/>
      <c r="D61" s="267"/>
      <c r="E61" s="93">
        <f>E57+E58-E60</f>
        <v>2.4395808690000003</v>
      </c>
      <c r="F61" s="93"/>
      <c r="G61" s="93">
        <f>G59</f>
        <v>3.6835317476999987</v>
      </c>
      <c r="H61" s="93">
        <f t="shared" ref="H61:S61" si="11">H59</f>
        <v>2.0076468299999997</v>
      </c>
      <c r="I61" s="93">
        <f t="shared" si="11"/>
        <v>1.4349899088000007</v>
      </c>
      <c r="J61" s="93">
        <f t="shared" si="11"/>
        <v>0.42000000000000021</v>
      </c>
      <c r="K61" s="93">
        <f t="shared" si="11"/>
        <v>0.31500000000000017</v>
      </c>
      <c r="L61" s="93">
        <f t="shared" si="11"/>
        <v>3.0000000000000053E-3</v>
      </c>
      <c r="M61" s="93">
        <f t="shared" si="11"/>
        <v>0.52499999999999958</v>
      </c>
      <c r="N61" s="93">
        <f t="shared" si="11"/>
        <v>5.5000000000000028E-2</v>
      </c>
      <c r="O61" s="93">
        <f t="shared" si="11"/>
        <v>0.59400000000000053</v>
      </c>
      <c r="P61" s="93">
        <f t="shared" si="11"/>
        <v>1.3620000000000008</v>
      </c>
      <c r="Q61" s="93">
        <f t="shared" si="11"/>
        <v>5.9534999999999937E-4</v>
      </c>
      <c r="R61" s="93">
        <f t="shared" si="11"/>
        <v>2.3750000000000021E-3</v>
      </c>
      <c r="S61" s="93">
        <f t="shared" si="11"/>
        <v>21.81000000000002</v>
      </c>
      <c r="T61" s="94">
        <v>7.2</v>
      </c>
      <c r="V61" s="258" t="s">
        <v>141</v>
      </c>
      <c r="W61" s="259"/>
      <c r="X61" s="259"/>
      <c r="Y61" s="260"/>
      <c r="Z61" s="268">
        <f>SUM(Z51:AA60)</f>
        <v>241.57496859624001</v>
      </c>
      <c r="AA61" s="268"/>
      <c r="AB61" s="268">
        <f t="shared" ref="AB61" si="12">SUM(AB52:AC60)</f>
        <v>0.93</v>
      </c>
      <c r="AC61" s="268"/>
      <c r="AD61" s="268">
        <f t="shared" ref="AD61" si="13">SUM(AD52:AE60)</f>
        <v>2.2799999999999998</v>
      </c>
      <c r="AE61" s="268"/>
      <c r="AF61" s="269">
        <f>SUM(AF52:AG60)</f>
        <v>101.60368063200001</v>
      </c>
      <c r="AG61" s="269"/>
      <c r="AH61" s="270">
        <f>SUM(AH52:AI60)</f>
        <v>256.31089768800001</v>
      </c>
      <c r="AI61" s="270"/>
      <c r="AJ61" s="180"/>
      <c r="AK61" s="180"/>
      <c r="AL61" s="181"/>
      <c r="AM61" s="181"/>
    </row>
    <row r="62" spans="2:39" ht="44.45" customHeight="1" x14ac:dyDescent="0.35">
      <c r="B62" s="258" t="s">
        <v>132</v>
      </c>
      <c r="C62" s="259"/>
      <c r="D62" s="260"/>
      <c r="E62" s="54"/>
      <c r="F62" s="87">
        <f>F52+F53+F54+F55</f>
        <v>1.2473999999999998</v>
      </c>
      <c r="G62" s="85">
        <f>($D$51*G51-$E$55*G55)/$F$62</f>
        <v>8875.9894525284708</v>
      </c>
      <c r="H62" s="129">
        <f>($D$51*H51-$E$55*H55)/$F$62</f>
        <v>3252.9198753492069</v>
      </c>
      <c r="I62" s="129">
        <f>($D$51*I51-$E$55*I55)/$F$62</f>
        <v>3363.128827349688</v>
      </c>
      <c r="J62" s="129">
        <f>((($D$51*J51)-($E$53*J53))+($F$54*J54)+(($E$54*J54)-($E$55*J55)))/$F$62</f>
        <v>14121.255411255412</v>
      </c>
      <c r="K62" s="129">
        <f>((($D$51*K51)-($E$53*K53))+($F$54*K54)+(($E$54*K54)-($E$55*K55)))/$F$62</f>
        <v>10551.101491101492</v>
      </c>
      <c r="L62" s="129">
        <f>((($D$51*L51)-($E$53*L53))+($F$54*L54)+(($E$54*L54)-($E$55*L55)))/$F$62</f>
        <v>339.35485810485812</v>
      </c>
      <c r="M62" s="129">
        <f>((($D$51*M51)-($E$53*M53))+($F$54*M54)+(($E$54*M54)-($E$55*M55)))/$F$62</f>
        <v>1230.1343434343437</v>
      </c>
      <c r="N62" s="129">
        <f>((($D$51*N51)-($E$52*N52))+($F$54*N54)+(($E$54*N54)-($E$55*N55)))/$F$62</f>
        <v>0.51798941798941733</v>
      </c>
      <c r="O62" s="129">
        <f>((($D$51*O51)-($E$53*O53))+($F$54*O54)+(($E$54*O54)-($E$55*O55)))/$F$62</f>
        <v>4.6619576719576692</v>
      </c>
      <c r="P62" s="129">
        <f>M62+O62</f>
        <v>1234.7963011063014</v>
      </c>
      <c r="Q62" s="129">
        <f>((($D$51*Q51)-($E$53*Q53))+($F$54*Q54)+(($E$54*Q54)-($E$55*Q55)))/$F$62</f>
        <v>13.818285066378069</v>
      </c>
      <c r="R62" s="90">
        <f>((($D$51*R51)-($E$53*R53))+($F$54*R54)+(($E$54*R54)-($E$55*R55)))/$F$62</f>
        <v>0.28932299182299187</v>
      </c>
      <c r="S62" s="129">
        <f>((($D$51*S51)-($E$53*S53))+($F$54*S54)+(($E$54*S54)-($E$55*S55)))/$F$62</f>
        <v>2181.0000000000009</v>
      </c>
      <c r="T62" s="54"/>
      <c r="X62" s="107"/>
      <c r="Y62" s="58"/>
      <c r="Z62" s="58"/>
      <c r="AA62" s="58"/>
      <c r="AB62" s="58"/>
      <c r="AC62" s="58"/>
      <c r="AD62" s="58"/>
      <c r="AE62" s="58"/>
      <c r="AF62" s="58"/>
      <c r="AG62" s="58"/>
      <c r="AH62" s="58"/>
      <c r="AJ62" s="182"/>
      <c r="AK62" s="182"/>
      <c r="AL62" s="182"/>
      <c r="AM62" s="182"/>
    </row>
    <row r="63" spans="2:39" ht="47.45" customHeight="1" x14ac:dyDescent="0.35">
      <c r="B63" s="258" t="s">
        <v>133</v>
      </c>
      <c r="C63" s="259"/>
      <c r="D63" s="260"/>
      <c r="E63" s="54"/>
      <c r="F63" s="87">
        <f>F56+F57+F58+F59+F60</f>
        <v>2.3130191309999999</v>
      </c>
      <c r="G63" s="129">
        <f t="shared" ref="G63:R63" si="14">((($E$55*G55-($E$61*G61)))/$F$63)</f>
        <v>104.23799790609814</v>
      </c>
      <c r="H63" s="129">
        <f t="shared" si="14"/>
        <v>56.813162040043473</v>
      </c>
      <c r="I63" s="129">
        <f t="shared" si="14"/>
        <v>23.92212243024612</v>
      </c>
      <c r="J63" s="129">
        <f t="shared" si="14"/>
        <v>574.87781152079867</v>
      </c>
      <c r="K63" s="129">
        <f t="shared" si="14"/>
        <v>431.15835864059892</v>
      </c>
      <c r="L63" s="129">
        <f t="shared" si="14"/>
        <v>5.1336286407018967</v>
      </c>
      <c r="M63" s="129">
        <f t="shared" si="14"/>
        <v>107.31892214676841</v>
      </c>
      <c r="N63" s="129">
        <f t="shared" si="14"/>
        <v>2.2021793870778836</v>
      </c>
      <c r="O63" s="129">
        <f t="shared" si="14"/>
        <v>19.715197489135683</v>
      </c>
      <c r="P63" s="129">
        <f t="shared" si="14"/>
        <v>278.41594659790218</v>
      </c>
      <c r="Q63" s="87">
        <f t="shared" si="14"/>
        <v>2.3837590874487585E-2</v>
      </c>
      <c r="R63" s="87">
        <f t="shared" si="14"/>
        <v>9.5094109896545015E-2</v>
      </c>
      <c r="S63" s="129">
        <f>(($E$55*S55)-($E$61*S61))/$F$63</f>
        <v>4458.3346514686091</v>
      </c>
      <c r="T63" s="54"/>
    </row>
    <row r="64" spans="2:39" ht="40.15" customHeight="1" x14ac:dyDescent="0.35">
      <c r="B64" s="258" t="s">
        <v>134</v>
      </c>
      <c r="C64" s="259"/>
      <c r="D64" s="260"/>
      <c r="E64" s="85"/>
      <c r="F64" s="87">
        <f>SUM(F51:F61)</f>
        <v>3.5604191309999997</v>
      </c>
      <c r="G64" s="129">
        <f t="shared" ref="G64:S64" si="15">(G62*$F$62+G63*$F$63)/$F64</f>
        <v>3177.4387537459725</v>
      </c>
      <c r="H64" s="129">
        <f t="shared" si="15"/>
        <v>1176.5755741305795</v>
      </c>
      <c r="I64" s="129">
        <f t="shared" si="15"/>
        <v>1193.8199042530882</v>
      </c>
      <c r="J64" s="129">
        <f t="shared" si="15"/>
        <v>5320.8784356560127</v>
      </c>
      <c r="K64" s="129">
        <f t="shared" si="15"/>
        <v>3976.7007790595608</v>
      </c>
      <c r="L64" s="129">
        <f t="shared" si="15"/>
        <v>122.22870826310954</v>
      </c>
      <c r="M64" s="129">
        <f t="shared" si="15"/>
        <v>500.69956217291633</v>
      </c>
      <c r="N64" s="129">
        <f t="shared" si="15"/>
        <v>1.6121200457073375</v>
      </c>
      <c r="O64" s="129">
        <f t="shared" si="15"/>
        <v>14.441264657897941</v>
      </c>
      <c r="P64" s="129">
        <f t="shared" si="15"/>
        <v>613.48572639618885</v>
      </c>
      <c r="Q64" s="129">
        <f t="shared" si="15"/>
        <v>4.8567499946762993</v>
      </c>
      <c r="R64" s="90">
        <f t="shared" si="15"/>
        <v>0.16314258913471866</v>
      </c>
      <c r="S64" s="129">
        <f t="shared" si="15"/>
        <v>3660.465878236826</v>
      </c>
      <c r="T64" s="90"/>
    </row>
    <row r="65" spans="2:22" ht="46.15" customHeight="1" x14ac:dyDescent="0.35">
      <c r="B65" s="261" t="s">
        <v>4</v>
      </c>
      <c r="C65" s="261"/>
      <c r="D65" s="261"/>
      <c r="E65" s="172">
        <f>E61/D51</f>
        <v>0.40659681150000004</v>
      </c>
      <c r="F65" s="55"/>
      <c r="G65" s="55"/>
      <c r="H65" s="55"/>
      <c r="I65" s="70"/>
      <c r="J65" s="70"/>
      <c r="K65" s="70"/>
      <c r="L65" s="70"/>
      <c r="M65" s="70"/>
      <c r="N65" s="70"/>
      <c r="O65" s="70"/>
      <c r="P65" s="70"/>
      <c r="Q65" s="70"/>
      <c r="R65" s="55"/>
    </row>
    <row r="66" spans="2:22" ht="31.15" customHeight="1" x14ac:dyDescent="0.25"/>
    <row r="67" spans="2:22" ht="31.15" customHeight="1" x14ac:dyDescent="0.25">
      <c r="J67" s="134"/>
      <c r="K67" s="134"/>
      <c r="L67" s="134"/>
      <c r="M67" s="134"/>
      <c r="N67" s="134"/>
      <c r="O67" s="134"/>
      <c r="P67" s="134"/>
      <c r="Q67" s="134"/>
      <c r="R67" s="134"/>
      <c r="S67" s="134"/>
      <c r="T67" s="134"/>
      <c r="U67" s="134"/>
      <c r="V67" s="134"/>
    </row>
    <row r="68" spans="2:22" ht="31.15" customHeight="1" x14ac:dyDescent="0.25">
      <c r="J68" s="124"/>
      <c r="K68" s="124"/>
      <c r="L68" s="124"/>
      <c r="M68" s="124"/>
      <c r="N68" s="124"/>
      <c r="O68" s="124"/>
      <c r="P68" s="124"/>
      <c r="Q68" s="124"/>
      <c r="R68" s="124"/>
      <c r="S68" s="124"/>
      <c r="T68" s="124"/>
      <c r="U68" s="124"/>
      <c r="V68" s="124"/>
    </row>
    <row r="69" spans="2:22" ht="31.15" customHeight="1" x14ac:dyDescent="0.25"/>
    <row r="70" spans="2:22" ht="31.15" customHeight="1" x14ac:dyDescent="0.25"/>
    <row r="71" spans="2:22" ht="31.15" customHeight="1" x14ac:dyDescent="0.25"/>
    <row r="72" spans="2:22" ht="31.15" customHeight="1" x14ac:dyDescent="0.25"/>
    <row r="73" spans="2:22" ht="31.15" customHeight="1" x14ac:dyDescent="0.25"/>
    <row r="74" spans="2:22" ht="31.15" customHeight="1" x14ac:dyDescent="0.25"/>
    <row r="75" spans="2:22" ht="31.15" customHeight="1" x14ac:dyDescent="0.25"/>
    <row r="76" spans="2:22" ht="31.15" customHeight="1" x14ac:dyDescent="0.3">
      <c r="B76" s="55"/>
      <c r="C76" s="82"/>
      <c r="D76" s="78"/>
      <c r="E76" s="79"/>
      <c r="F76" s="79"/>
      <c r="G76" s="79"/>
      <c r="H76" s="79"/>
      <c r="I76" s="79"/>
      <c r="J76" s="79"/>
      <c r="K76" s="79"/>
      <c r="L76" s="79"/>
      <c r="M76" s="79"/>
      <c r="N76" s="79"/>
      <c r="O76" s="55"/>
      <c r="P76" s="55"/>
      <c r="Q76" s="55"/>
      <c r="R76" s="55"/>
      <c r="S76" s="55"/>
      <c r="T76" s="55"/>
      <c r="U76" s="55"/>
    </row>
    <row r="77" spans="2:22" ht="31.15" customHeight="1" x14ac:dyDescent="0.3">
      <c r="B77" s="55"/>
      <c r="C77" s="77"/>
      <c r="D77" s="55"/>
      <c r="E77" s="79"/>
      <c r="F77" s="79"/>
      <c r="G77" s="79"/>
      <c r="H77" s="79"/>
      <c r="I77" s="79"/>
      <c r="J77" s="79"/>
      <c r="K77" s="79"/>
      <c r="L77" s="79"/>
      <c r="M77" s="79"/>
      <c r="N77" s="79"/>
      <c r="O77" s="55"/>
      <c r="P77" s="55"/>
      <c r="Q77" s="55"/>
      <c r="R77" s="55"/>
      <c r="S77" s="55"/>
      <c r="T77" s="55"/>
      <c r="U77" s="55"/>
    </row>
    <row r="78" spans="2:22" ht="31.15" customHeight="1" x14ac:dyDescent="0.3">
      <c r="B78" s="70"/>
      <c r="C78" s="77"/>
      <c r="D78" s="55"/>
      <c r="E78" s="79"/>
      <c r="F78" s="79"/>
      <c r="G78" s="79"/>
      <c r="H78" s="79"/>
      <c r="I78" s="79"/>
      <c r="J78" s="79"/>
      <c r="K78" s="79"/>
      <c r="L78" s="79"/>
      <c r="M78" s="79"/>
      <c r="N78" s="79"/>
      <c r="O78" s="55"/>
      <c r="P78" s="55"/>
      <c r="Q78" s="55"/>
      <c r="R78" s="55"/>
      <c r="S78" s="55"/>
      <c r="T78" s="55"/>
      <c r="U78" s="55"/>
    </row>
    <row r="79" spans="2:22" ht="31.15" customHeight="1" x14ac:dyDescent="0.3">
      <c r="B79" s="70"/>
      <c r="C79" s="77"/>
      <c r="D79" s="55"/>
      <c r="E79" s="79"/>
      <c r="F79" s="79"/>
      <c r="G79" s="79"/>
      <c r="H79" s="79"/>
      <c r="I79" s="79"/>
      <c r="J79" s="79"/>
      <c r="K79" s="79"/>
      <c r="L79" s="79"/>
      <c r="M79" s="79"/>
      <c r="N79" s="79"/>
      <c r="O79" s="55"/>
      <c r="P79" s="55"/>
      <c r="Q79" s="55"/>
      <c r="R79" s="55"/>
      <c r="S79" s="55"/>
      <c r="T79" s="55"/>
      <c r="U79" s="55"/>
    </row>
    <row r="80" spans="2:22" ht="31.15" customHeight="1" x14ac:dyDescent="0.3">
      <c r="B80" s="70"/>
      <c r="C80" s="78"/>
      <c r="D80" s="55"/>
      <c r="E80" s="79"/>
      <c r="F80" s="79"/>
      <c r="G80" s="79"/>
      <c r="H80" s="79"/>
      <c r="I80" s="79"/>
      <c r="J80" s="79"/>
      <c r="K80" s="79"/>
      <c r="L80" s="79"/>
      <c r="M80" s="79"/>
      <c r="N80" s="79"/>
      <c r="O80" s="55"/>
      <c r="P80" s="55"/>
      <c r="Q80" s="55"/>
      <c r="R80" s="55"/>
      <c r="S80" s="55"/>
      <c r="T80" s="55"/>
      <c r="U80" s="55"/>
    </row>
    <row r="81" spans="2:21" ht="31.15" customHeight="1" x14ac:dyDescent="0.3">
      <c r="B81" s="70"/>
      <c r="C81" s="78"/>
      <c r="D81" s="55"/>
      <c r="E81" s="79"/>
      <c r="F81" s="79"/>
      <c r="G81" s="79"/>
      <c r="H81" s="79"/>
      <c r="I81" s="79"/>
      <c r="J81" s="79"/>
      <c r="K81" s="79"/>
      <c r="L81" s="79"/>
      <c r="M81" s="79"/>
      <c r="N81" s="79"/>
      <c r="O81" s="55"/>
      <c r="P81" s="55"/>
      <c r="Q81" s="55"/>
      <c r="R81" s="55"/>
      <c r="S81" s="55"/>
      <c r="T81" s="55"/>
      <c r="U81" s="55"/>
    </row>
    <row r="82" spans="2:21" ht="31.15" customHeight="1" x14ac:dyDescent="0.3">
      <c r="B82" s="70"/>
      <c r="C82" s="78"/>
      <c r="D82" s="55"/>
      <c r="E82" s="79"/>
      <c r="F82" s="79"/>
      <c r="G82" s="79"/>
      <c r="H82" s="79"/>
      <c r="I82" s="79"/>
      <c r="J82" s="79"/>
      <c r="K82" s="79"/>
      <c r="L82" s="79"/>
      <c r="M82" s="79"/>
      <c r="N82" s="79"/>
      <c r="O82" s="55"/>
      <c r="P82" s="55"/>
      <c r="Q82" s="55"/>
      <c r="R82" s="55"/>
      <c r="S82" s="55"/>
      <c r="T82" s="55"/>
      <c r="U82" s="55"/>
    </row>
    <row r="83" spans="2:21" ht="31.15" customHeight="1" x14ac:dyDescent="0.3">
      <c r="B83" s="55"/>
      <c r="C83" s="78"/>
      <c r="D83" s="55"/>
      <c r="E83" s="79"/>
      <c r="F83" s="79"/>
      <c r="G83" s="79"/>
      <c r="H83" s="79"/>
      <c r="I83" s="79"/>
      <c r="J83" s="79"/>
      <c r="K83" s="79"/>
      <c r="L83" s="79"/>
      <c r="M83" s="79"/>
      <c r="N83" s="79"/>
      <c r="O83" s="55"/>
      <c r="P83" s="55"/>
      <c r="Q83" s="55"/>
      <c r="R83" s="55"/>
      <c r="S83" s="55"/>
      <c r="T83" s="55"/>
      <c r="U83" s="55"/>
    </row>
    <row r="84" spans="2:21" ht="35.450000000000003" customHeight="1" x14ac:dyDescent="0.3">
      <c r="B84" s="83"/>
      <c r="C84" s="78"/>
      <c r="D84" s="55"/>
      <c r="E84" s="79"/>
      <c r="F84" s="79"/>
      <c r="G84" s="79"/>
      <c r="H84" s="79"/>
      <c r="I84" s="79"/>
      <c r="J84" s="79"/>
      <c r="K84" s="79"/>
      <c r="L84" s="79"/>
      <c r="M84" s="79"/>
      <c r="N84" s="79"/>
      <c r="O84" s="55"/>
      <c r="P84" s="55"/>
      <c r="Q84" s="55"/>
      <c r="R84" s="55"/>
      <c r="S84" s="55"/>
      <c r="T84" s="55"/>
      <c r="U84" s="55"/>
    </row>
    <row r="85" spans="2:21" ht="35.450000000000003" customHeight="1" x14ac:dyDescent="0.3">
      <c r="B85" s="83"/>
      <c r="C85" s="78"/>
      <c r="D85" s="55"/>
      <c r="E85" s="79"/>
      <c r="F85" s="79"/>
      <c r="G85" s="79"/>
      <c r="H85" s="79"/>
      <c r="I85" s="79"/>
      <c r="J85" s="79"/>
      <c r="K85" s="79"/>
      <c r="L85" s="79"/>
      <c r="M85" s="79"/>
      <c r="N85" s="79"/>
      <c r="O85" s="55"/>
      <c r="P85" s="55"/>
      <c r="Q85" s="55"/>
      <c r="R85" s="55"/>
      <c r="S85" s="55"/>
      <c r="T85" s="55"/>
      <c r="U85" s="55"/>
    </row>
    <row r="86" spans="2:21" ht="31.15" customHeight="1" x14ac:dyDescent="0.3">
      <c r="B86" s="83"/>
      <c r="C86" s="78"/>
      <c r="D86" s="55"/>
      <c r="E86" s="79"/>
      <c r="F86" s="79"/>
      <c r="G86" s="79"/>
      <c r="H86" s="79"/>
      <c r="I86" s="79"/>
      <c r="J86" s="79"/>
      <c r="K86" s="79"/>
      <c r="L86" s="79"/>
      <c r="M86" s="79"/>
      <c r="N86" s="79"/>
      <c r="O86" s="55"/>
      <c r="P86" s="55"/>
      <c r="Q86" s="55"/>
      <c r="R86" s="55"/>
      <c r="S86" s="55"/>
      <c r="T86" s="55"/>
      <c r="U86" s="55"/>
    </row>
    <row r="87" spans="2:21" ht="31.15" customHeight="1" x14ac:dyDescent="0.3">
      <c r="B87" s="83"/>
      <c r="C87" s="78"/>
      <c r="D87" s="55"/>
      <c r="E87" s="79"/>
      <c r="F87" s="79"/>
      <c r="G87" s="79"/>
      <c r="H87" s="79"/>
      <c r="I87" s="79"/>
      <c r="J87" s="79"/>
      <c r="K87" s="79"/>
      <c r="L87" s="79"/>
      <c r="M87" s="79"/>
      <c r="N87" s="79"/>
      <c r="O87" s="55"/>
      <c r="P87" s="55"/>
      <c r="Q87" s="55"/>
      <c r="R87" s="55"/>
      <c r="S87" s="55"/>
      <c r="T87" s="55"/>
      <c r="U87" s="55"/>
    </row>
    <row r="88" spans="2:21" ht="31.15" customHeight="1" x14ac:dyDescent="0.3">
      <c r="B88" s="83"/>
      <c r="C88" s="78"/>
      <c r="D88" s="55"/>
      <c r="E88" s="79"/>
      <c r="F88" s="79"/>
      <c r="G88" s="79"/>
      <c r="H88" s="79"/>
      <c r="I88" s="79"/>
      <c r="J88" s="79"/>
      <c r="K88" s="79"/>
      <c r="L88" s="79"/>
      <c r="M88" s="79"/>
      <c r="N88" s="79"/>
      <c r="O88" s="55"/>
      <c r="P88" s="55"/>
      <c r="Q88" s="55"/>
      <c r="R88" s="55"/>
      <c r="S88" s="55"/>
      <c r="T88" s="55"/>
      <c r="U88" s="55"/>
    </row>
    <row r="89" spans="2:21" ht="26.45" customHeight="1" x14ac:dyDescent="0.3">
      <c r="B89" s="83"/>
      <c r="C89" s="78"/>
      <c r="D89" s="55"/>
      <c r="E89" s="79"/>
      <c r="F89" s="79"/>
      <c r="G89" s="79"/>
      <c r="H89" s="79"/>
      <c r="I89" s="79"/>
      <c r="J89" s="79"/>
      <c r="K89" s="79"/>
      <c r="L89" s="79"/>
      <c r="M89" s="79"/>
      <c r="N89" s="79"/>
      <c r="O89" s="55"/>
      <c r="P89" s="55"/>
      <c r="Q89" s="55"/>
      <c r="R89" s="55"/>
      <c r="S89" s="55"/>
      <c r="T89" s="55"/>
      <c r="U89" s="55"/>
    </row>
    <row r="90" spans="2:21" ht="26.45" customHeight="1" x14ac:dyDescent="0.3">
      <c r="B90" s="83"/>
      <c r="C90" s="78"/>
      <c r="D90" s="55"/>
      <c r="E90" s="79"/>
      <c r="F90" s="79"/>
      <c r="G90" s="79"/>
      <c r="H90" s="79"/>
      <c r="I90" s="79"/>
      <c r="J90" s="79"/>
      <c r="K90" s="79"/>
      <c r="L90" s="79"/>
      <c r="M90" s="79"/>
      <c r="N90" s="79"/>
      <c r="O90" s="55"/>
      <c r="P90" s="55"/>
      <c r="Q90" s="55"/>
      <c r="R90" s="55"/>
      <c r="S90" s="55"/>
      <c r="T90" s="55"/>
      <c r="U90" s="55"/>
    </row>
    <row r="91" spans="2:21" ht="26.45" customHeight="1" x14ac:dyDescent="0.3">
      <c r="B91" s="83"/>
      <c r="C91" s="78"/>
      <c r="D91" s="55"/>
      <c r="E91" s="79"/>
      <c r="F91" s="79"/>
      <c r="G91" s="79"/>
      <c r="H91" s="79"/>
      <c r="I91" s="79"/>
      <c r="J91" s="79"/>
      <c r="K91" s="79"/>
      <c r="L91" s="79"/>
      <c r="M91" s="79"/>
      <c r="N91" s="79"/>
      <c r="O91" s="55"/>
      <c r="P91" s="55"/>
      <c r="Q91" s="55"/>
      <c r="R91" s="55"/>
      <c r="S91" s="55"/>
      <c r="T91" s="55"/>
      <c r="U91" s="55"/>
    </row>
    <row r="92" spans="2:21" ht="26.45" customHeight="1" x14ac:dyDescent="0.3">
      <c r="B92" s="83"/>
      <c r="C92" s="78"/>
      <c r="D92" s="55"/>
      <c r="E92" s="79"/>
      <c r="F92" s="79"/>
      <c r="G92" s="79"/>
      <c r="H92" s="79"/>
      <c r="I92" s="79"/>
      <c r="J92" s="79"/>
      <c r="K92" s="79"/>
      <c r="L92" s="79"/>
      <c r="M92" s="79"/>
      <c r="N92" s="79"/>
      <c r="O92" s="55"/>
      <c r="P92" s="55"/>
      <c r="Q92" s="55"/>
      <c r="R92" s="55"/>
      <c r="S92" s="55"/>
      <c r="T92" s="55"/>
      <c r="U92" s="55"/>
    </row>
    <row r="93" spans="2:21" ht="26.45" customHeight="1" x14ac:dyDescent="0.3">
      <c r="B93" s="55"/>
      <c r="C93" s="58"/>
      <c r="D93" s="55"/>
      <c r="E93" s="78"/>
      <c r="F93" s="78"/>
      <c r="G93" s="78"/>
      <c r="H93" s="78"/>
      <c r="I93" s="78"/>
      <c r="J93" s="78"/>
      <c r="K93" s="78"/>
      <c r="L93" s="78"/>
      <c r="M93" s="78"/>
      <c r="N93" s="78"/>
      <c r="O93" s="55"/>
      <c r="P93" s="55"/>
      <c r="Q93" s="55"/>
      <c r="R93" s="55"/>
      <c r="S93" s="55"/>
      <c r="T93" s="55"/>
      <c r="U93" s="55"/>
    </row>
    <row r="94" spans="2:21" ht="26.45" customHeight="1" x14ac:dyDescent="0.25">
      <c r="B94" s="55"/>
      <c r="C94" s="55"/>
      <c r="D94" s="55"/>
      <c r="E94" s="55"/>
      <c r="F94" s="55"/>
      <c r="G94" s="55"/>
      <c r="H94" s="55"/>
      <c r="I94" s="55"/>
      <c r="J94" s="55"/>
      <c r="K94" s="55"/>
      <c r="L94" s="55"/>
      <c r="M94" s="55"/>
      <c r="N94" s="55"/>
      <c r="O94" s="55"/>
      <c r="P94" s="55"/>
      <c r="Q94" s="55"/>
      <c r="R94" s="55"/>
      <c r="S94" s="55"/>
      <c r="T94" s="55"/>
      <c r="U94" s="55"/>
    </row>
    <row r="95" spans="2:21" ht="26.45" customHeight="1" x14ac:dyDescent="0.25">
      <c r="B95" s="55"/>
      <c r="C95" s="55"/>
      <c r="D95" s="55"/>
      <c r="E95" s="55"/>
      <c r="F95" s="55"/>
      <c r="G95" s="55"/>
      <c r="H95" s="55"/>
      <c r="I95" s="55"/>
      <c r="J95" s="55"/>
      <c r="K95" s="55"/>
      <c r="L95" s="55"/>
      <c r="M95" s="55"/>
      <c r="N95" s="55"/>
      <c r="O95" s="55"/>
      <c r="P95" s="55"/>
      <c r="Q95" s="55"/>
      <c r="R95" s="55"/>
      <c r="S95" s="55"/>
      <c r="T95" s="55"/>
      <c r="U95" s="55"/>
    </row>
    <row r="96" spans="2:21" x14ac:dyDescent="0.25">
      <c r="B96" s="55"/>
      <c r="C96" s="55"/>
      <c r="D96" s="55"/>
      <c r="E96" s="55"/>
      <c r="F96" s="55"/>
      <c r="G96" s="55"/>
      <c r="H96" s="55"/>
      <c r="I96" s="55"/>
      <c r="J96" s="55"/>
      <c r="K96" s="55"/>
      <c r="L96" s="55"/>
      <c r="M96" s="55"/>
      <c r="N96" s="55"/>
      <c r="O96" s="55"/>
      <c r="P96" s="55"/>
      <c r="Q96" s="55"/>
      <c r="R96" s="55"/>
      <c r="S96" s="55"/>
      <c r="T96" s="55"/>
      <c r="U96" s="55"/>
    </row>
    <row r="97" spans="2:21" x14ac:dyDescent="0.25">
      <c r="B97" s="55"/>
      <c r="C97" s="55"/>
      <c r="D97" s="55"/>
      <c r="E97" s="55"/>
      <c r="F97" s="55"/>
      <c r="G97" s="55"/>
      <c r="H97" s="55"/>
      <c r="I97" s="55"/>
      <c r="J97" s="55"/>
      <c r="K97" s="55"/>
      <c r="L97" s="55"/>
      <c r="M97" s="55"/>
      <c r="N97" s="55"/>
      <c r="O97" s="55"/>
      <c r="P97" s="55"/>
      <c r="Q97" s="55"/>
      <c r="R97" s="55"/>
      <c r="S97" s="55"/>
      <c r="T97" s="55"/>
      <c r="U97" s="55"/>
    </row>
    <row r="98" spans="2:21" x14ac:dyDescent="0.25">
      <c r="B98" s="55"/>
      <c r="C98" s="55"/>
      <c r="D98" s="55"/>
      <c r="E98" s="55"/>
      <c r="F98" s="55"/>
      <c r="G98" s="55"/>
      <c r="H98" s="55"/>
      <c r="I98" s="55"/>
      <c r="J98" s="55"/>
      <c r="K98" s="55"/>
      <c r="L98" s="55"/>
      <c r="M98" s="55"/>
      <c r="N98" s="55"/>
      <c r="O98" s="55"/>
      <c r="P98" s="55"/>
      <c r="Q98" s="55"/>
      <c r="R98" s="55"/>
      <c r="S98" s="55"/>
      <c r="T98" s="55"/>
      <c r="U98" s="55"/>
    </row>
    <row r="99" spans="2:21" x14ac:dyDescent="0.25">
      <c r="B99" s="55"/>
      <c r="C99" s="55"/>
      <c r="D99" s="55"/>
      <c r="E99" s="55"/>
      <c r="F99" s="55"/>
      <c r="G99" s="55"/>
      <c r="H99" s="55"/>
      <c r="I99" s="55"/>
      <c r="J99" s="55"/>
      <c r="K99" s="55"/>
      <c r="L99" s="55"/>
      <c r="M99" s="55"/>
      <c r="N99" s="55"/>
      <c r="O99" s="55"/>
      <c r="P99" s="55"/>
      <c r="Q99" s="55"/>
      <c r="R99" s="55"/>
      <c r="S99" s="55"/>
      <c r="T99" s="55"/>
      <c r="U99" s="55"/>
    </row>
    <row r="100" spans="2:21" x14ac:dyDescent="0.25">
      <c r="B100" s="55"/>
      <c r="C100" s="55"/>
      <c r="D100" s="55"/>
      <c r="E100" s="55"/>
      <c r="F100" s="55"/>
      <c r="G100" s="55"/>
      <c r="H100" s="55"/>
      <c r="I100" s="55"/>
      <c r="J100" s="55"/>
      <c r="K100" s="55"/>
      <c r="L100" s="55"/>
      <c r="M100" s="55"/>
      <c r="N100" s="55"/>
      <c r="O100" s="55"/>
      <c r="P100" s="55"/>
      <c r="Q100" s="55"/>
      <c r="R100" s="55"/>
      <c r="S100" s="55"/>
      <c r="T100" s="55"/>
      <c r="U100" s="55"/>
    </row>
    <row r="101" spans="2:21" x14ac:dyDescent="0.25">
      <c r="B101" s="55"/>
      <c r="C101" s="55"/>
      <c r="D101" s="55"/>
      <c r="E101" s="55"/>
      <c r="F101" s="55"/>
      <c r="G101" s="55"/>
      <c r="H101" s="55"/>
      <c r="I101" s="55"/>
      <c r="J101" s="55"/>
      <c r="K101" s="55"/>
      <c r="L101" s="55"/>
      <c r="M101" s="55"/>
      <c r="N101" s="55"/>
      <c r="O101" s="55"/>
      <c r="P101" s="55"/>
      <c r="Q101" s="55"/>
      <c r="R101" s="55"/>
      <c r="S101" s="55"/>
      <c r="T101" s="55"/>
      <c r="U101" s="55"/>
    </row>
    <row r="102" spans="2:21" x14ac:dyDescent="0.25">
      <c r="B102" s="55"/>
      <c r="C102" s="55"/>
      <c r="D102" s="55"/>
      <c r="E102" s="55"/>
      <c r="F102" s="55"/>
      <c r="G102" s="55"/>
      <c r="H102" s="55"/>
      <c r="I102" s="55"/>
      <c r="J102" s="55"/>
      <c r="K102" s="55"/>
      <c r="L102" s="55"/>
      <c r="M102" s="55"/>
      <c r="N102" s="55"/>
      <c r="O102" s="55"/>
      <c r="P102" s="55"/>
      <c r="Q102" s="55"/>
      <c r="R102" s="55"/>
      <c r="S102" s="55"/>
      <c r="T102" s="55"/>
      <c r="U102" s="55"/>
    </row>
    <row r="103" spans="2:21" x14ac:dyDescent="0.25">
      <c r="B103" s="55"/>
      <c r="C103" s="55"/>
      <c r="D103" s="55"/>
      <c r="E103" s="55"/>
      <c r="F103" s="55"/>
      <c r="G103" s="55"/>
      <c r="H103" s="55"/>
      <c r="I103" s="55"/>
      <c r="J103" s="55"/>
      <c r="K103" s="55"/>
      <c r="L103" s="55"/>
      <c r="M103" s="55"/>
      <c r="N103" s="55"/>
      <c r="O103" s="55"/>
      <c r="P103" s="55"/>
      <c r="Q103" s="55"/>
      <c r="R103" s="55"/>
      <c r="S103" s="55"/>
      <c r="T103" s="55"/>
      <c r="U103" s="55"/>
    </row>
    <row r="104" spans="2:21" x14ac:dyDescent="0.25">
      <c r="B104" s="55"/>
      <c r="C104" s="55"/>
      <c r="D104" s="55"/>
      <c r="E104" s="55"/>
      <c r="F104" s="55"/>
      <c r="G104" s="55"/>
      <c r="H104" s="55"/>
      <c r="I104" s="55"/>
      <c r="J104" s="55"/>
      <c r="K104" s="55"/>
      <c r="L104" s="55"/>
      <c r="M104" s="55"/>
      <c r="N104" s="55"/>
      <c r="O104" s="55"/>
      <c r="P104" s="55"/>
      <c r="Q104" s="55"/>
      <c r="R104" s="55"/>
      <c r="S104" s="55"/>
      <c r="T104" s="55"/>
      <c r="U104" s="55"/>
    </row>
    <row r="105" spans="2:21" x14ac:dyDescent="0.25">
      <c r="B105" s="55"/>
      <c r="C105" s="55"/>
      <c r="D105" s="55"/>
      <c r="E105" s="55"/>
      <c r="F105" s="55"/>
      <c r="G105" s="55"/>
      <c r="H105" s="55"/>
      <c r="I105" s="55"/>
      <c r="J105" s="55"/>
      <c r="K105" s="55"/>
      <c r="L105" s="55"/>
      <c r="M105" s="55"/>
      <c r="N105" s="55"/>
      <c r="O105" s="55"/>
      <c r="P105" s="55"/>
      <c r="Q105" s="55"/>
      <c r="R105" s="55"/>
      <c r="S105" s="55"/>
      <c r="T105" s="55"/>
      <c r="U105" s="55"/>
    </row>
    <row r="106" spans="2:21" x14ac:dyDescent="0.25">
      <c r="B106" s="55"/>
      <c r="C106" s="55"/>
      <c r="D106" s="55"/>
      <c r="E106" s="55"/>
      <c r="F106" s="55"/>
      <c r="G106" s="55"/>
      <c r="H106" s="55"/>
      <c r="I106" s="55"/>
      <c r="J106" s="55"/>
      <c r="K106" s="55"/>
      <c r="L106" s="55"/>
      <c r="M106" s="55"/>
      <c r="N106" s="55"/>
      <c r="O106" s="55"/>
      <c r="P106" s="55"/>
      <c r="Q106" s="55"/>
      <c r="R106" s="55"/>
      <c r="S106" s="55"/>
      <c r="T106" s="55"/>
      <c r="U106" s="55"/>
    </row>
    <row r="107" spans="2:21" x14ac:dyDescent="0.25">
      <c r="B107" s="55"/>
      <c r="C107" s="55"/>
      <c r="D107" s="55"/>
      <c r="E107" s="55"/>
      <c r="F107" s="55"/>
      <c r="G107" s="55"/>
      <c r="H107" s="55"/>
      <c r="I107" s="55"/>
      <c r="J107" s="55"/>
      <c r="K107" s="55"/>
      <c r="L107" s="55"/>
      <c r="M107" s="55"/>
      <c r="N107" s="55"/>
      <c r="O107" s="55"/>
      <c r="P107" s="55"/>
      <c r="Q107" s="55"/>
      <c r="R107" s="55"/>
      <c r="S107" s="55"/>
      <c r="T107" s="55"/>
      <c r="U107" s="55"/>
    </row>
  </sheetData>
  <sheetProtection algorithmName="SHA-512" hashValue="ZJMHb3+2euY0Hl6GjyxAdj98jwKw7e6iaEASvBvwGbXEevL2WjG7m01/yPgQ2bC8wOAscAoF6VTKXw1KpsBq+Q==" saltValue="u6d7FNpd8NXrjJxLsDbIpg==" spinCount="100000" sheet="1" objects="1" scenarios="1"/>
  <mergeCells count="132">
    <mergeCell ref="AK25:AL25"/>
    <mergeCell ref="B39:C39"/>
    <mergeCell ref="B46:C46"/>
    <mergeCell ref="B47:C47"/>
    <mergeCell ref="AN4:AQ4"/>
    <mergeCell ref="AF6:AG6"/>
    <mergeCell ref="J10:K10"/>
    <mergeCell ref="AN10:AO10"/>
    <mergeCell ref="B12:C12"/>
    <mergeCell ref="AB11:AC11"/>
    <mergeCell ref="AG11:AH11"/>
    <mergeCell ref="C2:AA2"/>
    <mergeCell ref="H22:I22"/>
    <mergeCell ref="P22:Q22"/>
    <mergeCell ref="S22:T22"/>
    <mergeCell ref="D44:E44"/>
    <mergeCell ref="D45:E45"/>
    <mergeCell ref="D46:E46"/>
    <mergeCell ref="D47:E47"/>
    <mergeCell ref="B48:C48"/>
    <mergeCell ref="D39:E39"/>
    <mergeCell ref="D40:E40"/>
    <mergeCell ref="D41:E41"/>
    <mergeCell ref="D42:E42"/>
    <mergeCell ref="D43:E43"/>
    <mergeCell ref="B40:C40"/>
    <mergeCell ref="B42:C42"/>
    <mergeCell ref="B43:C43"/>
    <mergeCell ref="B44:C44"/>
    <mergeCell ref="B45:C45"/>
    <mergeCell ref="K23:L23"/>
    <mergeCell ref="B41:C41"/>
    <mergeCell ref="AF49:AG50"/>
    <mergeCell ref="AH49:AI50"/>
    <mergeCell ref="B50:C50"/>
    <mergeCell ref="X50:Y50"/>
    <mergeCell ref="Z50:AA50"/>
    <mergeCell ref="V49:W50"/>
    <mergeCell ref="X49:AA49"/>
    <mergeCell ref="AB49:AC50"/>
    <mergeCell ref="AD49:AE50"/>
    <mergeCell ref="AD51:AE51"/>
    <mergeCell ref="AF51:AG51"/>
    <mergeCell ref="AH51:AI51"/>
    <mergeCell ref="B52:C52"/>
    <mergeCell ref="V52:W52"/>
    <mergeCell ref="X52:Y52"/>
    <mergeCell ref="Z52:AA52"/>
    <mergeCell ref="AB52:AC52"/>
    <mergeCell ref="AD52:AE52"/>
    <mergeCell ref="AF52:AG52"/>
    <mergeCell ref="AH52:AI52"/>
    <mergeCell ref="B51:C51"/>
    <mergeCell ref="V51:W51"/>
    <mergeCell ref="X51:Y51"/>
    <mergeCell ref="Z51:AA51"/>
    <mergeCell ref="AB51:AC51"/>
    <mergeCell ref="AD53:AE53"/>
    <mergeCell ref="AF53:AG53"/>
    <mergeCell ref="AH53:AI53"/>
    <mergeCell ref="B54:C54"/>
    <mergeCell ref="V54:W54"/>
    <mergeCell ref="X54:Y54"/>
    <mergeCell ref="Z54:AA54"/>
    <mergeCell ref="AB54:AC54"/>
    <mergeCell ref="AD54:AE54"/>
    <mergeCell ref="AF54:AG54"/>
    <mergeCell ref="AH54:AI54"/>
    <mergeCell ref="B53:C53"/>
    <mergeCell ref="V53:W53"/>
    <mergeCell ref="X53:Y53"/>
    <mergeCell ref="Z53:AA53"/>
    <mergeCell ref="AB53:AC53"/>
    <mergeCell ref="AD55:AE55"/>
    <mergeCell ref="AF55:AG55"/>
    <mergeCell ref="AH55:AI55"/>
    <mergeCell ref="B56:C56"/>
    <mergeCell ref="V56:W56"/>
    <mergeCell ref="X56:Y56"/>
    <mergeCell ref="Z56:AA56"/>
    <mergeCell ref="AB56:AC56"/>
    <mergeCell ref="AD56:AE56"/>
    <mergeCell ref="AF56:AG56"/>
    <mergeCell ref="AH56:AI56"/>
    <mergeCell ref="B55:C55"/>
    <mergeCell ref="V55:W55"/>
    <mergeCell ref="X55:Y55"/>
    <mergeCell ref="Z55:AA55"/>
    <mergeCell ref="AB55:AC55"/>
    <mergeCell ref="AD57:AE57"/>
    <mergeCell ref="AF57:AG57"/>
    <mergeCell ref="AH57:AI57"/>
    <mergeCell ref="B58:C58"/>
    <mergeCell ref="V58:W58"/>
    <mergeCell ref="X58:Y58"/>
    <mergeCell ref="Z58:AA58"/>
    <mergeCell ref="AB58:AC58"/>
    <mergeCell ref="AD58:AE58"/>
    <mergeCell ref="AF58:AG58"/>
    <mergeCell ref="AH58:AI58"/>
    <mergeCell ref="B57:C57"/>
    <mergeCell ref="V57:W57"/>
    <mergeCell ref="X57:Y57"/>
    <mergeCell ref="Z57:AA57"/>
    <mergeCell ref="AB57:AC57"/>
    <mergeCell ref="AD59:AE59"/>
    <mergeCell ref="AF59:AG59"/>
    <mergeCell ref="AH59:AI59"/>
    <mergeCell ref="B60:C60"/>
    <mergeCell ref="V60:W60"/>
    <mergeCell ref="X60:Y60"/>
    <mergeCell ref="Z60:AA60"/>
    <mergeCell ref="AB60:AC60"/>
    <mergeCell ref="AD60:AE60"/>
    <mergeCell ref="AF60:AG60"/>
    <mergeCell ref="AH60:AI60"/>
    <mergeCell ref="B59:C59"/>
    <mergeCell ref="V59:W59"/>
    <mergeCell ref="X59:Y59"/>
    <mergeCell ref="Z59:AA59"/>
    <mergeCell ref="AB59:AC59"/>
    <mergeCell ref="B65:D65"/>
    <mergeCell ref="AF61:AG61"/>
    <mergeCell ref="AH61:AI61"/>
    <mergeCell ref="B62:D62"/>
    <mergeCell ref="B63:D63"/>
    <mergeCell ref="B64:D64"/>
    <mergeCell ref="B61:D61"/>
    <mergeCell ref="V61:Y61"/>
    <mergeCell ref="Z61:AA61"/>
    <mergeCell ref="AB61:AC61"/>
    <mergeCell ref="AD61:AE61"/>
  </mergeCells>
  <pageMargins left="0.25" right="0.25" top="0.75" bottom="0.75" header="0.3" footer="0.3"/>
  <pageSetup paperSize="8" scale="39" orientation="landscape" r:id="rId1"/>
  <ignoredErrors>
    <ignoredError sqref="G51" formulaRange="1"/>
  </ignoredError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50"/>
    <pageSetUpPr fitToPage="1"/>
  </sheetPr>
  <dimension ref="B1:AT68"/>
  <sheetViews>
    <sheetView topLeftCell="A30" zoomScale="60" zoomScaleNormal="60" workbookViewId="0">
      <selection activeCell="T61" sqref="T61"/>
    </sheetView>
  </sheetViews>
  <sheetFormatPr baseColWidth="10" defaultColWidth="9.140625" defaultRowHeight="15" x14ac:dyDescent="0.25"/>
  <cols>
    <col min="2" max="2" width="14.42578125" customWidth="1"/>
    <col min="3" max="3" width="10" customWidth="1"/>
    <col min="4" max="4" width="9.7109375" customWidth="1"/>
    <col min="5" max="5" width="11.7109375" customWidth="1"/>
    <col min="6" max="6" width="10.85546875" customWidth="1"/>
    <col min="7" max="7" width="9.7109375" customWidth="1"/>
    <col min="8" max="8" width="10.28515625" customWidth="1"/>
    <col min="9" max="9" width="10.7109375" customWidth="1"/>
    <col min="10" max="10" width="8.85546875" customWidth="1"/>
    <col min="13" max="13" width="9.7109375" bestFit="1" customWidth="1"/>
    <col min="14" max="15" width="9.7109375" customWidth="1"/>
    <col min="16" max="16" width="11" customWidth="1"/>
    <col min="17" max="17" width="10.85546875" customWidth="1"/>
    <col min="22" max="22" width="9.28515625" bestFit="1" customWidth="1"/>
    <col min="23" max="23" width="7.7109375" customWidth="1"/>
    <col min="24" max="24" width="6.85546875" customWidth="1"/>
    <col min="27" max="27" width="10.85546875" customWidth="1"/>
    <col min="28" max="28" width="11.28515625" customWidth="1"/>
    <col min="29" max="29" width="9.42578125" customWidth="1"/>
    <col min="36" max="36" width="9.42578125" customWidth="1"/>
    <col min="37" max="37" width="8.28515625" customWidth="1"/>
    <col min="38" max="38" width="8.140625" customWidth="1"/>
    <col min="39" max="39" width="10.28515625" customWidth="1"/>
    <col min="40" max="40" width="16.42578125" bestFit="1" customWidth="1"/>
    <col min="43" max="43" width="11.140625" customWidth="1"/>
    <col min="44" max="44" width="11.5703125" bestFit="1" customWidth="1"/>
    <col min="45" max="45" width="10.28515625" bestFit="1" customWidth="1"/>
    <col min="46" max="46" width="1.28515625" customWidth="1"/>
  </cols>
  <sheetData>
    <row r="1" spans="2:46" ht="36.6" customHeight="1" x14ac:dyDescent="0.25"/>
    <row r="2" spans="2:46" ht="46.15" customHeight="1" x14ac:dyDescent="0.7">
      <c r="C2" s="298" t="s">
        <v>115</v>
      </c>
      <c r="D2" s="298"/>
      <c r="E2" s="298"/>
      <c r="F2" s="298"/>
      <c r="G2" s="298"/>
      <c r="H2" s="298"/>
      <c r="I2" s="298"/>
      <c r="J2" s="298"/>
      <c r="K2" s="298"/>
      <c r="L2" s="298"/>
      <c r="M2" s="298"/>
      <c r="N2" s="298"/>
      <c r="O2" s="298"/>
      <c r="P2" s="298"/>
      <c r="Q2" s="298"/>
      <c r="R2" s="298"/>
      <c r="S2" s="298"/>
      <c r="T2" s="298"/>
      <c r="U2" s="298"/>
      <c r="V2" s="298"/>
      <c r="W2" s="298"/>
      <c r="X2" s="298"/>
      <c r="Y2" s="298"/>
      <c r="Z2" s="298"/>
      <c r="AA2" s="298"/>
    </row>
    <row r="3" spans="2:46" ht="31.9" customHeight="1" thickBot="1" x14ac:dyDescent="0.3"/>
    <row r="4" spans="2:46" ht="18.75" x14ac:dyDescent="0.3">
      <c r="B4" s="1"/>
      <c r="C4" s="2"/>
      <c r="D4" s="2"/>
      <c r="E4" s="2"/>
      <c r="F4" s="2"/>
      <c r="G4" s="2"/>
      <c r="H4" s="2"/>
      <c r="I4" s="2"/>
      <c r="J4" s="2"/>
      <c r="K4" s="2"/>
      <c r="L4" s="2"/>
      <c r="M4" s="2"/>
      <c r="N4" s="2"/>
      <c r="O4" s="2"/>
      <c r="P4" s="2"/>
      <c r="Q4" s="2"/>
      <c r="R4" s="2"/>
      <c r="S4" s="2"/>
      <c r="T4" s="2"/>
      <c r="U4" s="2"/>
      <c r="V4" s="2"/>
      <c r="W4" s="2"/>
      <c r="X4" s="2"/>
      <c r="Y4" s="3"/>
      <c r="Z4" s="2"/>
      <c r="AA4" s="3"/>
      <c r="AB4" s="3"/>
      <c r="AC4" s="3"/>
      <c r="AD4" s="3"/>
      <c r="AE4" s="3"/>
      <c r="AF4" s="3"/>
      <c r="AG4" s="3"/>
      <c r="AH4" s="3"/>
      <c r="AI4" s="3"/>
      <c r="AJ4" s="3"/>
      <c r="AK4" s="3"/>
      <c r="AL4" s="3"/>
      <c r="AM4" s="2"/>
      <c r="AN4" s="299"/>
      <c r="AO4" s="299"/>
      <c r="AP4" s="299"/>
      <c r="AQ4" s="299"/>
      <c r="AR4" s="3"/>
      <c r="AS4" s="3"/>
      <c r="AT4" s="4"/>
    </row>
    <row r="5" spans="2:46" ht="18.75" x14ac:dyDescent="0.3">
      <c r="B5" s="5"/>
      <c r="C5" s="6"/>
      <c r="D5" s="6"/>
      <c r="E5" s="6"/>
      <c r="F5" s="6"/>
      <c r="G5" s="6"/>
      <c r="H5" s="6"/>
      <c r="I5" s="6"/>
      <c r="J5" s="6"/>
      <c r="K5" s="6"/>
      <c r="L5" s="6"/>
      <c r="M5" s="6"/>
      <c r="N5" s="6"/>
      <c r="O5" s="6"/>
      <c r="P5" s="6"/>
      <c r="Q5" s="6"/>
      <c r="R5" s="6"/>
      <c r="S5" s="6"/>
      <c r="T5" s="6"/>
      <c r="U5" s="6"/>
      <c r="V5" s="6"/>
      <c r="W5" s="6"/>
      <c r="X5" s="6"/>
      <c r="Y5" s="6"/>
      <c r="Z5" s="6"/>
      <c r="AA5" s="7"/>
      <c r="AB5" s="7"/>
      <c r="AC5" s="7"/>
      <c r="AD5" s="7"/>
      <c r="AE5" s="7"/>
      <c r="AF5" s="7"/>
      <c r="AG5" s="7"/>
      <c r="AH5" s="7"/>
      <c r="AI5" s="7"/>
      <c r="AJ5" s="7"/>
      <c r="AK5" s="7"/>
      <c r="AL5" s="7"/>
      <c r="AM5" s="7"/>
      <c r="AN5" s="7"/>
      <c r="AO5" s="8"/>
      <c r="AP5" s="9"/>
      <c r="AQ5" s="7"/>
      <c r="AR5" s="7"/>
      <c r="AS5" s="7"/>
      <c r="AT5" s="10"/>
    </row>
    <row r="6" spans="2:46" ht="18.75" x14ac:dyDescent="0.3">
      <c r="B6" s="5"/>
      <c r="C6" s="6"/>
      <c r="D6" s="6"/>
      <c r="E6" s="6"/>
      <c r="F6" s="6"/>
      <c r="G6" s="6"/>
      <c r="H6" s="6"/>
      <c r="I6" s="6"/>
      <c r="J6" s="6"/>
      <c r="K6" s="6"/>
      <c r="L6" s="6"/>
      <c r="M6" s="6"/>
      <c r="N6" s="6"/>
      <c r="O6" s="6"/>
      <c r="P6" s="6"/>
      <c r="Q6" s="6"/>
      <c r="R6" s="6"/>
      <c r="S6" s="6"/>
      <c r="T6" s="6"/>
      <c r="U6" s="6"/>
      <c r="V6" s="6"/>
      <c r="W6" s="6"/>
      <c r="X6" s="6"/>
      <c r="Y6" s="6"/>
      <c r="Z6" s="55"/>
      <c r="AA6" s="55"/>
      <c r="AB6" s="7"/>
      <c r="AC6" s="7"/>
      <c r="AD6" s="7"/>
      <c r="AE6" s="7"/>
      <c r="AF6" s="300"/>
      <c r="AG6" s="300"/>
      <c r="AH6" s="7"/>
      <c r="AL6" s="16">
        <f>D60</f>
        <v>3.2362116810000001E-2</v>
      </c>
      <c r="AM6" s="9" t="s">
        <v>1</v>
      </c>
      <c r="AN6" s="7"/>
      <c r="AO6" s="11"/>
      <c r="AP6" s="9"/>
      <c r="AQ6" s="7"/>
      <c r="AR6" s="7"/>
      <c r="AS6" s="7"/>
      <c r="AT6" s="10"/>
    </row>
    <row r="7" spans="2:46" ht="18.75" x14ac:dyDescent="0.3">
      <c r="B7" s="5"/>
      <c r="C7" s="6"/>
      <c r="D7" s="6"/>
      <c r="E7" s="6"/>
      <c r="F7" s="6"/>
      <c r="G7" s="6"/>
      <c r="H7" s="6"/>
      <c r="I7" s="6"/>
      <c r="J7" s="6"/>
      <c r="K7" s="6"/>
      <c r="L7" s="6"/>
      <c r="M7" s="6"/>
      <c r="N7" s="6"/>
      <c r="O7" s="6"/>
      <c r="P7" s="6"/>
      <c r="Q7" s="6"/>
      <c r="R7" s="6"/>
      <c r="S7" s="6"/>
      <c r="T7" s="6"/>
      <c r="U7" s="6"/>
      <c r="V7" s="55"/>
      <c r="W7" s="55"/>
      <c r="X7" s="6"/>
      <c r="Y7" s="6"/>
      <c r="Z7" s="55"/>
      <c r="AA7" s="12" t="s">
        <v>2</v>
      </c>
      <c r="AB7" s="12"/>
      <c r="AC7" s="7"/>
      <c r="AD7" s="7"/>
      <c r="AE7" s="7"/>
      <c r="AF7" s="8"/>
      <c r="AG7" s="9"/>
      <c r="AH7" s="7"/>
      <c r="AI7" s="7"/>
      <c r="AJ7" s="7"/>
      <c r="AK7" s="7"/>
      <c r="AL7" s="7"/>
      <c r="AM7" s="7"/>
      <c r="AN7" s="7"/>
      <c r="AO7" s="7"/>
      <c r="AP7" s="7"/>
      <c r="AQ7" s="7"/>
      <c r="AR7" s="7"/>
      <c r="AS7" s="7"/>
      <c r="AT7" s="10"/>
    </row>
    <row r="8" spans="2:46" ht="18.75" x14ac:dyDescent="0.3">
      <c r="B8" s="5"/>
      <c r="C8" s="6"/>
      <c r="D8" s="6"/>
      <c r="E8" s="6"/>
      <c r="F8" s="6"/>
      <c r="G8" s="6"/>
      <c r="H8" s="6"/>
      <c r="I8" s="6"/>
      <c r="J8" s="6"/>
      <c r="K8" s="6"/>
      <c r="L8" s="6"/>
      <c r="M8" s="6"/>
      <c r="N8" s="6"/>
      <c r="O8" s="6"/>
      <c r="P8" s="6"/>
      <c r="Q8" s="6"/>
      <c r="R8" s="6"/>
      <c r="S8" s="6"/>
      <c r="T8" s="6"/>
      <c r="U8" s="6"/>
      <c r="V8" s="6"/>
      <c r="W8" s="6"/>
      <c r="X8" s="6"/>
      <c r="Y8" s="6"/>
      <c r="Z8" s="11"/>
      <c r="AA8" s="8">
        <f>W13*Z20</f>
        <v>4.0397100000000004</v>
      </c>
      <c r="AB8" s="9" t="s">
        <v>1</v>
      </c>
      <c r="AC8" s="6"/>
      <c r="AD8" s="6"/>
      <c r="AE8" s="6"/>
      <c r="AF8" s="11"/>
      <c r="AG8" s="9"/>
      <c r="AH8" s="7"/>
      <c r="AI8" s="7"/>
      <c r="AJ8" s="7"/>
      <c r="AK8" s="7"/>
      <c r="AL8" s="7"/>
      <c r="AM8" s="6"/>
      <c r="AN8" s="7"/>
      <c r="AO8" s="55"/>
      <c r="AP8" s="55"/>
      <c r="AQ8" s="7"/>
      <c r="AR8" s="7"/>
      <c r="AS8" s="7"/>
      <c r="AT8" s="10"/>
    </row>
    <row r="9" spans="2:46" ht="18.75" x14ac:dyDescent="0.3">
      <c r="B9" s="5"/>
      <c r="C9" s="6"/>
      <c r="D9" s="6"/>
      <c r="E9" s="6"/>
      <c r="F9" s="6"/>
      <c r="G9" s="6"/>
      <c r="H9" s="6"/>
      <c r="I9" s="6"/>
      <c r="J9" s="6"/>
      <c r="K9" s="6"/>
      <c r="L9" s="6"/>
      <c r="M9" s="6"/>
      <c r="N9" s="6"/>
      <c r="O9" s="6"/>
      <c r="P9" s="6"/>
      <c r="Q9" s="6"/>
      <c r="R9" s="6"/>
      <c r="S9" s="6"/>
      <c r="T9" s="6"/>
      <c r="U9" s="6"/>
      <c r="V9" s="55"/>
      <c r="W9" s="55"/>
      <c r="X9" s="55"/>
      <c r="Y9" s="6"/>
      <c r="Z9" s="6"/>
      <c r="AA9" s="55"/>
      <c r="AB9" s="55"/>
      <c r="AC9" s="7"/>
      <c r="AD9" s="6"/>
      <c r="AE9" s="6"/>
      <c r="AF9" s="7"/>
      <c r="AG9" s="7"/>
      <c r="AH9" s="7"/>
      <c r="AI9" s="6"/>
      <c r="AJ9" s="6"/>
      <c r="AK9" s="6"/>
      <c r="AL9" s="6"/>
      <c r="AM9" s="55"/>
      <c r="AN9" s="55"/>
      <c r="AO9" s="55"/>
      <c r="AP9" s="55"/>
      <c r="AQ9" s="6"/>
      <c r="AR9" s="6"/>
      <c r="AS9" s="7"/>
      <c r="AT9" s="10"/>
    </row>
    <row r="10" spans="2:46" ht="21" x14ac:dyDescent="0.35">
      <c r="B10" s="5"/>
      <c r="C10" s="7"/>
      <c r="D10" s="7"/>
      <c r="E10" s="7"/>
      <c r="F10" s="7"/>
      <c r="G10" s="7"/>
      <c r="H10" s="6"/>
      <c r="I10" s="6"/>
      <c r="J10" s="301"/>
      <c r="K10" s="301"/>
      <c r="L10" s="6"/>
      <c r="M10" s="6"/>
      <c r="N10" s="6"/>
      <c r="O10" s="6"/>
      <c r="P10" s="6"/>
      <c r="Q10" s="55"/>
      <c r="R10" s="55"/>
      <c r="S10" s="55"/>
      <c r="T10" s="55"/>
      <c r="U10" s="55"/>
      <c r="V10" s="11"/>
      <c r="W10" s="55"/>
      <c r="X10" s="55"/>
      <c r="Y10" s="6"/>
      <c r="Z10" s="6"/>
      <c r="AA10" s="55"/>
      <c r="AB10" s="55"/>
      <c r="AC10" s="7"/>
      <c r="AD10" s="7"/>
      <c r="AE10" s="7"/>
      <c r="AF10" s="7"/>
      <c r="AG10" s="7"/>
      <c r="AH10" s="7"/>
      <c r="AI10" s="6"/>
      <c r="AJ10" s="6"/>
      <c r="AK10" s="55"/>
      <c r="AL10" s="55"/>
      <c r="AM10" s="55"/>
      <c r="AN10" s="300" t="s">
        <v>10</v>
      </c>
      <c r="AO10" s="300"/>
      <c r="AP10" s="9"/>
      <c r="AQ10" s="7"/>
      <c r="AR10" s="7"/>
      <c r="AS10" s="55"/>
      <c r="AT10" s="10"/>
    </row>
    <row r="11" spans="2:46" ht="22.9" customHeight="1" x14ac:dyDescent="0.3">
      <c r="B11" s="56"/>
      <c r="C11" s="55"/>
      <c r="D11" s="6"/>
      <c r="E11" s="6"/>
      <c r="F11" s="6"/>
      <c r="G11" s="7"/>
      <c r="H11" s="6"/>
      <c r="I11" s="6"/>
      <c r="J11" s="6"/>
      <c r="K11" s="6"/>
      <c r="L11" s="6"/>
      <c r="M11" s="6"/>
      <c r="N11" s="6"/>
      <c r="O11" s="6"/>
      <c r="P11" s="6"/>
      <c r="Q11" s="55"/>
      <c r="R11" s="55"/>
      <c r="S11" s="55"/>
      <c r="T11" s="55"/>
      <c r="U11" s="55"/>
      <c r="V11" s="6"/>
      <c r="W11" s="6"/>
      <c r="X11" s="6"/>
      <c r="Y11" s="6"/>
      <c r="Z11" s="55"/>
      <c r="AA11" s="55"/>
      <c r="AB11" s="300" t="s">
        <v>3</v>
      </c>
      <c r="AC11" s="300"/>
      <c r="AD11" s="7"/>
      <c r="AE11" s="7"/>
      <c r="AF11" s="7"/>
      <c r="AI11" s="6"/>
      <c r="AJ11" s="6"/>
      <c r="AK11" s="16"/>
      <c r="AL11" s="9"/>
      <c r="AM11" s="7"/>
      <c r="AN11" s="16">
        <f>AG13-AL6+AL23</f>
        <v>3.2038495641900004</v>
      </c>
      <c r="AO11" s="9" t="s">
        <v>1</v>
      </c>
      <c r="AP11" s="7"/>
      <c r="AQ11" s="7"/>
      <c r="AR11" s="7"/>
      <c r="AS11" s="55"/>
      <c r="AT11" s="10"/>
    </row>
    <row r="12" spans="2:46" ht="18.75" x14ac:dyDescent="0.3">
      <c r="B12" s="314" t="s">
        <v>0</v>
      </c>
      <c r="C12" s="300"/>
      <c r="D12" s="6"/>
      <c r="E12" s="6"/>
      <c r="F12" s="6"/>
      <c r="G12" s="7"/>
      <c r="H12" s="6"/>
      <c r="I12" s="6"/>
      <c r="J12" s="6"/>
      <c r="K12" s="6"/>
      <c r="L12" s="6"/>
      <c r="M12" s="6"/>
      <c r="N12" s="6"/>
      <c r="O12" s="6"/>
      <c r="P12" s="6"/>
      <c r="Q12" s="55"/>
      <c r="R12" s="55"/>
      <c r="S12" s="55"/>
      <c r="T12" s="55"/>
      <c r="U12" s="55"/>
      <c r="V12" s="6"/>
      <c r="W12" s="36" t="s">
        <v>15</v>
      </c>
      <c r="X12" s="6"/>
      <c r="Y12" s="6"/>
      <c r="Z12" s="55"/>
      <c r="AA12" s="55"/>
      <c r="AB12" s="8">
        <f>AA8</f>
        <v>4.0397100000000004</v>
      </c>
      <c r="AC12" s="9" t="s">
        <v>1</v>
      </c>
      <c r="AD12" s="7"/>
      <c r="AE12" s="7"/>
      <c r="AF12" s="7"/>
      <c r="AG12" s="300" t="s">
        <v>49</v>
      </c>
      <c r="AH12" s="300"/>
      <c r="AI12" s="6"/>
      <c r="AJ12" s="6"/>
      <c r="AK12" s="6"/>
      <c r="AL12" s="55"/>
      <c r="AM12" s="55"/>
      <c r="AN12" s="14"/>
      <c r="AO12" s="55"/>
      <c r="AP12" s="55"/>
      <c r="AQ12" s="14"/>
      <c r="AR12" s="7"/>
      <c r="AS12" s="55"/>
      <c r="AT12" s="10"/>
    </row>
    <row r="13" spans="2:46" ht="18.75" x14ac:dyDescent="0.3">
      <c r="B13" s="13">
        <f>D51</f>
        <v>6</v>
      </c>
      <c r="C13" s="9" t="s">
        <v>1</v>
      </c>
      <c r="D13" s="6"/>
      <c r="E13" s="6"/>
      <c r="F13" s="6"/>
      <c r="G13" s="6"/>
      <c r="H13" s="6"/>
      <c r="I13" s="6"/>
      <c r="J13" s="6"/>
      <c r="K13" s="6"/>
      <c r="L13" s="6"/>
      <c r="M13" s="8">
        <f>G14-K24</f>
        <v>5.34</v>
      </c>
      <c r="N13" s="45" t="s">
        <v>1</v>
      </c>
      <c r="O13" s="6"/>
      <c r="P13" s="6"/>
      <c r="Q13" s="8">
        <f>M13-P23</f>
        <v>5.34</v>
      </c>
      <c r="R13" s="9" t="s">
        <v>1</v>
      </c>
      <c r="S13" s="6"/>
      <c r="T13" s="6"/>
      <c r="U13" s="6"/>
      <c r="V13" s="6"/>
      <c r="W13" s="8">
        <f>Q13-S23</f>
        <v>4.7526000000000002</v>
      </c>
      <c r="X13" s="9" t="s">
        <v>1</v>
      </c>
      <c r="Y13" s="6"/>
      <c r="Z13" s="55"/>
      <c r="AA13" s="55"/>
      <c r="AB13" s="11"/>
      <c r="AC13" s="9"/>
      <c r="AD13" s="7"/>
      <c r="AE13" s="7"/>
      <c r="AF13" s="7"/>
      <c r="AG13" s="16">
        <f>(AD20)*AB12</f>
        <v>2.4642231000000003</v>
      </c>
      <c r="AH13" s="9" t="s">
        <v>1</v>
      </c>
      <c r="AI13" s="6"/>
      <c r="AJ13" s="6"/>
      <c r="AK13" s="8"/>
      <c r="AL13" s="9"/>
      <c r="AM13" s="55"/>
      <c r="AN13" s="6"/>
      <c r="AO13" s="55"/>
      <c r="AP13" s="55"/>
      <c r="AQ13" s="7"/>
      <c r="AR13" s="6"/>
      <c r="AS13" s="6"/>
      <c r="AT13" s="17"/>
    </row>
    <row r="14" spans="2:46" ht="18.75" x14ac:dyDescent="0.3">
      <c r="B14" s="5"/>
      <c r="C14" s="6"/>
      <c r="D14" s="6"/>
      <c r="E14" s="6"/>
      <c r="F14" s="6"/>
      <c r="G14" s="8">
        <f>B13-G24</f>
        <v>6</v>
      </c>
      <c r="H14" s="9" t="s">
        <v>1</v>
      </c>
      <c r="I14" s="6"/>
      <c r="J14" s="6"/>
      <c r="K14" s="6"/>
      <c r="L14" s="6"/>
      <c r="M14" s="55"/>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7"/>
      <c r="AP14" s="7"/>
      <c r="AQ14" s="6"/>
      <c r="AR14" s="6"/>
      <c r="AS14" s="6"/>
      <c r="AT14" s="18"/>
    </row>
    <row r="15" spans="2:46" ht="18.75" x14ac:dyDescent="0.3">
      <c r="B15" s="5"/>
      <c r="C15" s="6"/>
      <c r="D15" s="6"/>
      <c r="E15" s="6"/>
      <c r="F15" s="6"/>
      <c r="G15" s="6"/>
      <c r="H15" s="6"/>
      <c r="I15" s="6"/>
      <c r="J15" s="6"/>
      <c r="K15" s="6"/>
      <c r="L15" s="6"/>
      <c r="M15" s="6"/>
      <c r="N15" s="6"/>
      <c r="O15" s="6"/>
      <c r="P15" s="6"/>
      <c r="Q15" s="6"/>
      <c r="R15" s="6"/>
      <c r="S15" s="6"/>
      <c r="T15" s="6"/>
      <c r="U15" s="6"/>
      <c r="V15" s="6"/>
      <c r="W15" s="6"/>
      <c r="X15" s="6"/>
      <c r="Y15" s="6"/>
      <c r="Z15" s="6"/>
      <c r="AA15" s="6"/>
      <c r="AB15" s="6"/>
      <c r="AC15" s="55"/>
      <c r="AD15" s="55"/>
      <c r="AE15" s="6"/>
      <c r="AF15" s="6"/>
      <c r="AG15" s="6"/>
      <c r="AH15" s="6"/>
      <c r="AI15" s="6"/>
      <c r="AJ15" s="6"/>
      <c r="AK15" s="6"/>
      <c r="AL15" s="6"/>
      <c r="AM15" s="6"/>
      <c r="AN15" s="6"/>
      <c r="AO15" s="6"/>
      <c r="AP15" s="6"/>
      <c r="AQ15" s="6"/>
      <c r="AR15" s="6"/>
      <c r="AS15" s="6"/>
      <c r="AT15" s="18"/>
    </row>
    <row r="16" spans="2:46" ht="18.75" x14ac:dyDescent="0.3">
      <c r="B16" s="5"/>
      <c r="C16" s="6"/>
      <c r="D16" s="6"/>
      <c r="E16" s="6"/>
      <c r="F16" s="6"/>
      <c r="G16" s="6"/>
      <c r="H16" s="6"/>
      <c r="I16" s="6"/>
      <c r="J16" s="6"/>
      <c r="K16" s="6"/>
      <c r="L16" s="6"/>
      <c r="M16" s="6"/>
      <c r="N16" s="6"/>
      <c r="O16" s="6"/>
      <c r="P16" s="6"/>
      <c r="Q16" s="6"/>
      <c r="R16" s="6"/>
      <c r="S16" s="6"/>
      <c r="T16" s="6"/>
      <c r="U16" s="6"/>
      <c r="V16" s="6"/>
      <c r="W16" s="6"/>
      <c r="X16" s="6"/>
      <c r="Y16" s="6"/>
      <c r="Z16" s="6"/>
      <c r="AA16" s="6"/>
      <c r="AB16" s="6"/>
      <c r="AC16" s="55"/>
      <c r="AD16" s="55"/>
      <c r="AE16" s="7"/>
      <c r="AF16" s="6"/>
      <c r="AG16" s="6"/>
      <c r="AH16" s="6"/>
      <c r="AI16" s="6"/>
      <c r="AJ16" s="6"/>
      <c r="AK16" s="6"/>
      <c r="AL16" s="6"/>
      <c r="AM16" s="6"/>
      <c r="AN16" s="6"/>
      <c r="AO16" s="6"/>
      <c r="AP16" s="6"/>
      <c r="AQ16" s="6"/>
      <c r="AR16" s="6"/>
      <c r="AS16" s="6"/>
      <c r="AT16" s="18"/>
    </row>
    <row r="17" spans="2:46" ht="18.75" x14ac:dyDescent="0.3">
      <c r="B17" s="5"/>
      <c r="C17" s="6"/>
      <c r="D17" s="6"/>
      <c r="E17" s="6"/>
      <c r="F17" s="6"/>
      <c r="G17" s="6"/>
      <c r="H17" s="6"/>
      <c r="I17" s="6"/>
      <c r="J17" s="6"/>
      <c r="K17" s="6"/>
      <c r="L17" s="6"/>
      <c r="M17" s="6"/>
      <c r="N17" s="6"/>
      <c r="O17" s="6"/>
      <c r="P17" s="6"/>
      <c r="Q17" s="6"/>
      <c r="R17" s="6"/>
      <c r="S17" s="6"/>
      <c r="T17" s="6"/>
      <c r="U17" s="6"/>
      <c r="V17" s="6"/>
      <c r="W17" s="6"/>
      <c r="X17" s="6"/>
      <c r="Y17" s="6"/>
      <c r="Z17" s="6"/>
      <c r="AA17" s="6"/>
      <c r="AB17" s="6"/>
      <c r="AC17" s="55"/>
      <c r="AD17" s="55"/>
      <c r="AE17" s="7"/>
      <c r="AF17" s="6"/>
      <c r="AG17" s="6"/>
      <c r="AH17" s="6"/>
      <c r="AI17" s="6"/>
      <c r="AJ17" s="6"/>
      <c r="AK17" s="6"/>
      <c r="AL17" s="6"/>
      <c r="AM17" s="6"/>
      <c r="AN17" s="6"/>
      <c r="AO17" s="6"/>
      <c r="AP17" s="6"/>
      <c r="AQ17" s="6"/>
      <c r="AR17" s="6"/>
      <c r="AS17" s="6"/>
      <c r="AT17" s="18"/>
    </row>
    <row r="18" spans="2:46" ht="22.5" x14ac:dyDescent="0.35">
      <c r="B18" s="5"/>
      <c r="C18" s="6"/>
      <c r="D18" s="19"/>
      <c r="E18" s="20"/>
      <c r="F18" s="19"/>
      <c r="G18" s="6"/>
      <c r="H18" s="6"/>
      <c r="I18" s="6"/>
      <c r="J18" s="6"/>
      <c r="K18" s="6"/>
      <c r="L18" s="6"/>
      <c r="M18" s="6"/>
      <c r="N18" s="6"/>
      <c r="O18" s="6"/>
      <c r="P18" s="6"/>
      <c r="Q18" s="6"/>
      <c r="R18" s="6"/>
      <c r="S18" s="6"/>
      <c r="T18" s="6"/>
      <c r="U18" s="6"/>
      <c r="V18" s="6"/>
      <c r="W18" s="6"/>
      <c r="X18" s="6"/>
      <c r="Y18" s="6"/>
      <c r="Z18" s="6"/>
      <c r="AA18" s="6"/>
      <c r="AB18" s="6"/>
      <c r="AC18" s="7"/>
      <c r="AD18" s="7"/>
      <c r="AE18" s="7"/>
      <c r="AF18" s="6"/>
      <c r="AG18" s="6"/>
      <c r="AH18" s="6"/>
      <c r="AI18" s="6"/>
      <c r="AJ18" s="6"/>
      <c r="AK18" s="6"/>
      <c r="AL18" s="6"/>
      <c r="AM18" s="6"/>
      <c r="AN18" s="6"/>
      <c r="AO18" s="6"/>
      <c r="AP18" s="6"/>
      <c r="AQ18" s="6"/>
      <c r="AR18" s="6"/>
      <c r="AS18" s="6"/>
      <c r="AT18" s="18"/>
    </row>
    <row r="19" spans="2:46" ht="23.25" x14ac:dyDescent="0.35">
      <c r="B19" s="5"/>
      <c r="C19" s="6"/>
      <c r="D19" s="19"/>
      <c r="E19" s="21"/>
      <c r="F19" s="61">
        <f>D40</f>
        <v>1</v>
      </c>
      <c r="G19" s="6"/>
      <c r="H19" s="7"/>
      <c r="I19" s="7"/>
      <c r="J19" s="7"/>
      <c r="K19" s="23">
        <f>D41</f>
        <v>0.89</v>
      </c>
      <c r="L19" s="7"/>
      <c r="M19" s="7"/>
      <c r="N19" s="7"/>
      <c r="O19" s="6"/>
      <c r="P19" s="6"/>
      <c r="Q19" s="6"/>
      <c r="R19" s="6"/>
      <c r="S19" s="6"/>
      <c r="T19" s="23">
        <f>D43</f>
        <v>0.89</v>
      </c>
      <c r="U19" s="6"/>
      <c r="V19" s="6"/>
      <c r="W19" s="6"/>
      <c r="X19" s="6"/>
      <c r="Y19" s="6"/>
      <c r="Z19" s="6"/>
      <c r="AA19" s="6"/>
      <c r="AB19" s="6"/>
      <c r="AC19" s="6"/>
      <c r="AD19" s="7"/>
      <c r="AE19" s="6"/>
      <c r="AF19" s="6"/>
      <c r="AG19" s="6"/>
      <c r="AH19" s="6"/>
      <c r="AI19" s="6"/>
      <c r="AJ19" s="8"/>
      <c r="AK19" s="9"/>
      <c r="AL19" s="6"/>
      <c r="AM19" s="6"/>
      <c r="AN19" s="6"/>
      <c r="AO19" s="6"/>
      <c r="AP19" s="6"/>
      <c r="AQ19" s="6"/>
      <c r="AR19" s="6"/>
      <c r="AS19" s="6"/>
      <c r="AT19" s="18"/>
    </row>
    <row r="20" spans="2:46" ht="31.15" customHeight="1" x14ac:dyDescent="0.35">
      <c r="B20" s="5"/>
      <c r="C20" s="6"/>
      <c r="D20" s="6"/>
      <c r="E20" s="22"/>
      <c r="F20" s="55"/>
      <c r="G20" s="55"/>
      <c r="H20" s="7"/>
      <c r="I20" s="7"/>
      <c r="J20" s="7"/>
      <c r="K20" s="7"/>
      <c r="L20" s="7"/>
      <c r="M20" s="7"/>
      <c r="N20" s="7"/>
      <c r="O20" s="6"/>
      <c r="P20" s="55"/>
      <c r="Q20" s="55"/>
      <c r="R20" s="55"/>
      <c r="S20" s="55"/>
      <c r="T20" s="55"/>
      <c r="U20" s="6"/>
      <c r="V20" s="6"/>
      <c r="W20" s="6"/>
      <c r="X20" s="23"/>
      <c r="Y20" s="6"/>
      <c r="Z20" s="25">
        <f>D44</f>
        <v>0.85</v>
      </c>
      <c r="AA20" s="6"/>
      <c r="AB20" s="6"/>
      <c r="AC20" s="6"/>
      <c r="AD20" s="26">
        <f>D46</f>
        <v>0.61</v>
      </c>
      <c r="AE20" s="6"/>
      <c r="AF20" s="6"/>
      <c r="AG20" s="6"/>
      <c r="AH20" s="6"/>
      <c r="AI20" s="7"/>
      <c r="AJ20" s="11"/>
      <c r="AL20" s="7"/>
      <c r="AM20" s="6"/>
      <c r="AN20" s="7"/>
      <c r="AO20" s="55"/>
      <c r="AP20" s="6"/>
      <c r="AQ20" s="6"/>
      <c r="AR20" s="6"/>
      <c r="AS20" s="6"/>
      <c r="AT20" s="10"/>
    </row>
    <row r="21" spans="2:46" ht="19.5" thickBot="1" x14ac:dyDescent="0.35">
      <c r="B21" s="5"/>
      <c r="C21" s="6"/>
      <c r="D21" s="6"/>
      <c r="E21" s="6"/>
      <c r="F21" s="6"/>
      <c r="G21" s="6"/>
      <c r="H21" s="6"/>
      <c r="I21" s="6"/>
      <c r="J21" s="6"/>
      <c r="K21" s="6"/>
      <c r="L21" s="6"/>
      <c r="M21" s="6"/>
      <c r="N21" s="6"/>
      <c r="O21" s="6"/>
      <c r="P21" s="55"/>
      <c r="Q21" s="55"/>
      <c r="R21" s="55"/>
      <c r="S21" s="55"/>
      <c r="T21" s="55"/>
      <c r="U21" s="6"/>
      <c r="V21" s="6"/>
      <c r="W21" s="6"/>
      <c r="X21" s="6"/>
      <c r="Y21" s="55"/>
      <c r="Z21" s="55"/>
      <c r="AA21" s="6"/>
      <c r="AB21" s="6"/>
      <c r="AC21" s="7"/>
      <c r="AD21" s="55"/>
      <c r="AE21" s="55"/>
      <c r="AF21" s="6"/>
      <c r="AG21" s="55"/>
      <c r="AH21" s="6"/>
      <c r="AI21" s="6"/>
      <c r="AJ21" s="55"/>
      <c r="AK21" s="55"/>
      <c r="AL21" s="6"/>
      <c r="AM21" s="6"/>
      <c r="AN21" s="6"/>
      <c r="AO21" s="55"/>
      <c r="AP21" s="6"/>
      <c r="AQ21" s="6"/>
      <c r="AR21" s="55"/>
      <c r="AS21" s="55"/>
      <c r="AT21" s="10"/>
    </row>
    <row r="22" spans="2:46" ht="23.25" x14ac:dyDescent="0.35">
      <c r="B22" s="5"/>
      <c r="C22" s="6"/>
      <c r="D22" s="6"/>
      <c r="E22" s="6"/>
      <c r="F22" s="6"/>
      <c r="G22" s="6"/>
      <c r="H22" s="300"/>
      <c r="I22" s="300"/>
      <c r="J22" s="6"/>
      <c r="K22" s="6"/>
      <c r="L22" s="6"/>
      <c r="M22" s="6"/>
      <c r="N22" s="6"/>
      <c r="O22" s="6"/>
      <c r="P22" s="300" t="s">
        <v>14</v>
      </c>
      <c r="Q22" s="300"/>
      <c r="R22" s="55"/>
      <c r="S22" s="300" t="s">
        <v>6</v>
      </c>
      <c r="T22" s="300"/>
      <c r="U22" s="6"/>
      <c r="V22" s="6"/>
      <c r="W22" s="6"/>
      <c r="X22" s="6"/>
      <c r="Y22" s="25"/>
      <c r="Z22" s="55"/>
      <c r="AA22" s="6"/>
      <c r="AB22" s="6"/>
      <c r="AC22" s="7"/>
      <c r="AD22" s="7"/>
      <c r="AE22" s="6"/>
      <c r="AF22" s="6"/>
      <c r="AG22" s="26"/>
      <c r="AH22" s="6"/>
      <c r="AI22" s="6"/>
      <c r="AJ22" s="55"/>
      <c r="AK22" s="55"/>
      <c r="AL22" s="300" t="s">
        <v>48</v>
      </c>
      <c r="AM22" s="300"/>
      <c r="AN22" s="6"/>
      <c r="AO22" s="106" t="s">
        <v>102</v>
      </c>
      <c r="AP22" s="27"/>
      <c r="AQ22" s="27"/>
      <c r="AR22" s="105">
        <f>B13</f>
        <v>6</v>
      </c>
      <c r="AS22" s="28" t="s">
        <v>1</v>
      </c>
      <c r="AT22" s="10"/>
    </row>
    <row r="23" spans="2:46" ht="23.25" x14ac:dyDescent="0.35">
      <c r="B23" s="5"/>
      <c r="C23" s="6"/>
      <c r="D23" s="6"/>
      <c r="E23" s="6"/>
      <c r="F23" s="6"/>
      <c r="G23" s="36" t="s">
        <v>12</v>
      </c>
      <c r="H23" s="36"/>
      <c r="J23" s="6"/>
      <c r="K23" s="300" t="s">
        <v>6</v>
      </c>
      <c r="L23" s="300"/>
      <c r="M23" s="6"/>
      <c r="N23" s="6"/>
      <c r="O23" s="6"/>
      <c r="P23" s="16">
        <v>0</v>
      </c>
      <c r="Q23" s="16" t="s">
        <v>1</v>
      </c>
      <c r="R23" s="55"/>
      <c r="S23" s="16">
        <f>(1-T19)*Q13</f>
        <v>0.58739999999999992</v>
      </c>
      <c r="T23" s="9" t="s">
        <v>1</v>
      </c>
      <c r="U23" s="6"/>
      <c r="V23" s="55"/>
      <c r="W23" s="36" t="s">
        <v>13</v>
      </c>
      <c r="X23" s="36"/>
      <c r="Y23" s="25"/>
      <c r="Z23" s="6"/>
      <c r="AA23" s="6"/>
      <c r="AB23" s="6"/>
      <c r="AC23" s="7"/>
      <c r="AD23" s="7"/>
      <c r="AE23" s="6"/>
      <c r="AF23" s="130" t="s">
        <v>7</v>
      </c>
      <c r="AG23" s="36"/>
      <c r="AH23" s="6"/>
      <c r="AI23" s="6"/>
      <c r="AJ23" s="55"/>
      <c r="AK23" s="55"/>
      <c r="AL23" s="16">
        <f>AF24*AI29</f>
        <v>0.77198858100000012</v>
      </c>
      <c r="AM23" s="9" t="s">
        <v>1</v>
      </c>
      <c r="AN23" s="6"/>
      <c r="AO23" s="29" t="s">
        <v>11</v>
      </c>
      <c r="AP23" s="30"/>
      <c r="AQ23" s="30"/>
      <c r="AR23" s="49">
        <f>AN11</f>
        <v>3.2038495641900004</v>
      </c>
      <c r="AS23" s="31" t="s">
        <v>1</v>
      </c>
      <c r="AT23" s="10"/>
    </row>
    <row r="24" spans="2:46" ht="23.25" x14ac:dyDescent="0.35">
      <c r="B24" s="5"/>
      <c r="C24" s="6"/>
      <c r="D24" s="6"/>
      <c r="E24" s="6"/>
      <c r="F24" s="6"/>
      <c r="G24" s="9">
        <f>(1-F19)*B13</f>
        <v>0</v>
      </c>
      <c r="H24" s="9" t="s">
        <v>1</v>
      </c>
      <c r="J24" s="6"/>
      <c r="K24" s="16">
        <f>(1-K19)*G14</f>
        <v>0.65999999999999992</v>
      </c>
      <c r="L24" s="9" t="s">
        <v>1</v>
      </c>
      <c r="M24" s="6"/>
      <c r="N24" s="6"/>
      <c r="O24" s="6"/>
      <c r="P24" s="55"/>
      <c r="Q24" s="55"/>
      <c r="R24" s="55"/>
      <c r="S24" s="55"/>
      <c r="T24" s="55"/>
      <c r="U24" s="6"/>
      <c r="V24" s="55"/>
      <c r="W24" s="8">
        <f>W13-AA8</f>
        <v>0.7128899999999998</v>
      </c>
      <c r="X24" s="9" t="s">
        <v>1</v>
      </c>
      <c r="Y24" s="25"/>
      <c r="Z24" s="6"/>
      <c r="AA24" s="6"/>
      <c r="AB24" s="6"/>
      <c r="AC24" s="7"/>
      <c r="AD24" s="7"/>
      <c r="AE24" s="6"/>
      <c r="AF24" s="126">
        <f>AB12*(1-AD20)</f>
        <v>1.5754869000000002</v>
      </c>
      <c r="AG24" s="9" t="s">
        <v>1</v>
      </c>
      <c r="AH24" s="6"/>
      <c r="AI24" s="6"/>
      <c r="AJ24" s="55"/>
      <c r="AK24" s="55"/>
      <c r="AL24" s="6"/>
      <c r="AM24" s="6"/>
      <c r="AN24" s="6"/>
      <c r="AO24" s="29" t="s">
        <v>4</v>
      </c>
      <c r="AP24" s="30"/>
      <c r="AQ24" s="30"/>
      <c r="AR24" s="53">
        <f>AR23/(B13)</f>
        <v>0.53397492736500007</v>
      </c>
      <c r="AS24" s="31"/>
      <c r="AT24" s="10"/>
    </row>
    <row r="25" spans="2:46" ht="24" thickBot="1" x14ac:dyDescent="0.4">
      <c r="B25" s="5"/>
      <c r="C25" s="6"/>
      <c r="D25" s="6"/>
      <c r="E25" s="6"/>
      <c r="F25" s="6"/>
      <c r="G25" s="6"/>
      <c r="H25" s="6"/>
      <c r="I25" s="6"/>
      <c r="J25" s="6"/>
      <c r="K25" s="11"/>
      <c r="L25" s="9"/>
      <c r="M25" s="6"/>
      <c r="N25" s="6"/>
      <c r="O25" s="6"/>
      <c r="P25" s="55"/>
      <c r="Q25" s="55"/>
      <c r="R25" s="55"/>
      <c r="S25" s="55"/>
      <c r="T25" s="55"/>
      <c r="U25" s="6"/>
      <c r="V25" s="11"/>
      <c r="W25" s="9"/>
      <c r="X25" s="55"/>
      <c r="Y25" s="6"/>
      <c r="Z25" s="6"/>
      <c r="AA25" s="6"/>
      <c r="AB25" s="6"/>
      <c r="AC25" s="7"/>
      <c r="AD25" s="7"/>
      <c r="AE25" s="6"/>
      <c r="AH25" s="6"/>
      <c r="AI25" s="6"/>
      <c r="AJ25" s="35"/>
      <c r="AM25" s="46"/>
      <c r="AN25" s="6"/>
      <c r="AO25" s="32" t="s">
        <v>5</v>
      </c>
      <c r="AP25" s="33"/>
      <c r="AQ25" s="33"/>
      <c r="AR25" s="48">
        <f>G24+K24+P23+S23+W24+AF31+AK31</f>
        <v>2.7961504358099996</v>
      </c>
      <c r="AS25" s="34" t="s">
        <v>1</v>
      </c>
      <c r="AT25" s="10"/>
    </row>
    <row r="26" spans="2:46" ht="18.75" x14ac:dyDescent="0.3">
      <c r="B26" s="5"/>
      <c r="C26" s="6"/>
      <c r="D26" s="6"/>
      <c r="E26" s="6"/>
      <c r="F26" s="6"/>
      <c r="G26" s="6"/>
      <c r="H26" s="6"/>
      <c r="I26" s="6"/>
      <c r="J26" s="6"/>
      <c r="K26" s="6"/>
      <c r="L26" s="55"/>
      <c r="M26" s="55"/>
      <c r="N26" s="6"/>
      <c r="O26" s="6"/>
      <c r="P26" s="55"/>
      <c r="Q26" s="55"/>
      <c r="R26" s="55"/>
      <c r="S26" s="55"/>
      <c r="T26" s="55"/>
      <c r="U26" s="6"/>
      <c r="V26" s="6"/>
      <c r="W26" s="7"/>
      <c r="X26" s="7"/>
      <c r="Y26" s="6"/>
      <c r="Z26" s="6"/>
      <c r="AA26" s="6"/>
      <c r="AB26" s="6"/>
      <c r="AC26" s="7"/>
      <c r="AD26" s="7"/>
      <c r="AH26" s="6"/>
      <c r="AI26" s="6"/>
      <c r="AJ26" s="6"/>
      <c r="AM26" s="55"/>
      <c r="AN26" s="55"/>
      <c r="AO26" s="6"/>
      <c r="AP26" s="7"/>
      <c r="AQ26" s="7"/>
      <c r="AR26" s="6"/>
      <c r="AS26" s="6"/>
      <c r="AT26" s="10"/>
    </row>
    <row r="27" spans="2:46" ht="18.75" x14ac:dyDescent="0.3">
      <c r="B27" s="5"/>
      <c r="C27" s="6"/>
      <c r="D27" s="6"/>
      <c r="E27" s="6"/>
      <c r="F27" s="6"/>
      <c r="G27" s="6"/>
      <c r="H27" s="6"/>
      <c r="I27" s="6"/>
      <c r="J27" s="6"/>
      <c r="K27" s="6"/>
      <c r="L27" s="55"/>
      <c r="M27" s="55"/>
      <c r="N27" s="6"/>
      <c r="O27" s="55"/>
      <c r="P27" s="55"/>
      <c r="Q27" s="55"/>
      <c r="R27" s="55"/>
      <c r="S27" s="55"/>
      <c r="T27" s="55"/>
      <c r="U27" s="6"/>
      <c r="V27" s="6"/>
      <c r="W27" s="55"/>
      <c r="X27" s="55"/>
      <c r="Y27" s="6"/>
      <c r="Z27" s="6"/>
      <c r="AA27" s="6"/>
      <c r="AB27" s="7"/>
      <c r="AC27" s="36"/>
      <c r="AD27" s="36"/>
      <c r="AH27" s="6"/>
      <c r="AI27" s="6"/>
      <c r="AJ27" s="6"/>
      <c r="AK27" s="16"/>
      <c r="AL27" s="9"/>
      <c r="AM27" s="55"/>
      <c r="AN27" s="55"/>
      <c r="AO27" s="6"/>
      <c r="AP27" s="7"/>
      <c r="AQ27" s="7"/>
      <c r="AR27" s="6"/>
      <c r="AS27" s="7"/>
      <c r="AT27" s="10"/>
    </row>
    <row r="28" spans="2:46" ht="18.75" x14ac:dyDescent="0.3">
      <c r="B28" s="5"/>
      <c r="C28" s="9"/>
      <c r="D28" s="9"/>
      <c r="E28" s="6"/>
      <c r="F28" s="6"/>
      <c r="G28" s="6"/>
      <c r="H28" s="6"/>
      <c r="I28" s="6"/>
      <c r="J28" s="6"/>
      <c r="K28" s="6"/>
      <c r="L28" s="55"/>
      <c r="M28" s="55"/>
      <c r="N28" s="6"/>
      <c r="O28" s="55"/>
      <c r="P28" s="55"/>
      <c r="Q28" s="55"/>
      <c r="R28" s="55"/>
      <c r="S28" s="55"/>
      <c r="T28" s="55"/>
      <c r="U28" s="6"/>
      <c r="V28" s="6"/>
      <c r="W28" s="55"/>
      <c r="X28" s="55"/>
      <c r="Y28" s="6"/>
      <c r="Z28" s="6"/>
      <c r="AA28" s="6"/>
      <c r="AB28" s="7"/>
      <c r="AC28" s="8"/>
      <c r="AD28" s="8"/>
      <c r="AE28" s="8"/>
      <c r="AF28" s="55"/>
      <c r="AG28" s="55"/>
      <c r="AH28" s="6"/>
      <c r="AI28" s="6"/>
      <c r="AJ28" s="6"/>
      <c r="AK28" s="55"/>
      <c r="AL28" s="55"/>
      <c r="AM28" s="55"/>
      <c r="AN28" s="55"/>
      <c r="AO28" s="6"/>
      <c r="AP28" s="7"/>
      <c r="AQ28" s="7"/>
      <c r="AR28" s="47"/>
      <c r="AS28" s="7"/>
      <c r="AT28" s="10"/>
    </row>
    <row r="29" spans="2:46" ht="18.75" x14ac:dyDescent="0.3">
      <c r="B29" s="5"/>
      <c r="C29" s="37"/>
      <c r="D29" s="9"/>
      <c r="E29" s="6"/>
      <c r="F29" s="6"/>
      <c r="G29" s="6"/>
      <c r="H29" s="6"/>
      <c r="I29" s="6"/>
      <c r="J29" s="6"/>
      <c r="K29" s="6"/>
      <c r="L29" s="6"/>
      <c r="M29" s="6"/>
      <c r="N29" s="6"/>
      <c r="O29" s="55"/>
      <c r="P29" s="55"/>
      <c r="Q29" s="6"/>
      <c r="R29" s="6"/>
      <c r="S29" s="6"/>
      <c r="T29" s="6"/>
      <c r="U29" s="6"/>
      <c r="V29" s="6"/>
      <c r="W29" s="55"/>
      <c r="X29" s="55"/>
      <c r="Y29" s="6"/>
      <c r="Z29" s="6"/>
      <c r="AA29" s="6"/>
      <c r="AB29" s="7"/>
      <c r="AC29" s="38"/>
      <c r="AD29" s="11"/>
      <c r="AE29" s="11"/>
      <c r="AI29" s="51">
        <f>D47</f>
        <v>0.49</v>
      </c>
      <c r="AJ29" s="6"/>
      <c r="AK29" s="55"/>
      <c r="AL29" s="55"/>
      <c r="AM29" s="8"/>
      <c r="AN29" s="9"/>
      <c r="AO29" s="6"/>
      <c r="AP29" s="6"/>
      <c r="AQ29" s="6"/>
      <c r="AR29" s="6"/>
      <c r="AS29" s="7"/>
      <c r="AT29" s="10"/>
    </row>
    <row r="30" spans="2:46" ht="18.75" x14ac:dyDescent="0.3">
      <c r="B30" s="5"/>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12" t="s">
        <v>35</v>
      </c>
      <c r="AG30" s="55"/>
      <c r="AI30" s="6"/>
      <c r="AJ30" s="6"/>
      <c r="AK30" s="36" t="s">
        <v>17</v>
      </c>
      <c r="AL30" s="36"/>
      <c r="AM30" s="11"/>
      <c r="AN30" s="9"/>
      <c r="AO30" s="6"/>
      <c r="AP30" s="6"/>
      <c r="AQ30" s="6"/>
      <c r="AR30" s="6"/>
      <c r="AS30" s="6"/>
      <c r="AT30" s="10"/>
    </row>
    <row r="31" spans="2:46" ht="18.75" x14ac:dyDescent="0.3">
      <c r="B31" s="5"/>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9">
        <f>AL6/2</f>
        <v>1.6181058405E-2</v>
      </c>
      <c r="AG31" s="9" t="s">
        <v>1</v>
      </c>
      <c r="AH31" s="6"/>
      <c r="AI31" s="6"/>
      <c r="AJ31" s="6"/>
      <c r="AK31" s="16">
        <f>AF24-AL23+AL6/2</f>
        <v>0.81967937740500008</v>
      </c>
      <c r="AL31" s="9" t="s">
        <v>1</v>
      </c>
      <c r="AM31" s="6"/>
      <c r="AN31" s="6"/>
      <c r="AO31" s="6"/>
      <c r="AP31" s="6"/>
      <c r="AQ31" s="6"/>
      <c r="AR31" s="6"/>
      <c r="AS31" s="6"/>
      <c r="AT31" s="10"/>
    </row>
    <row r="32" spans="2:46" ht="18.75" x14ac:dyDescent="0.3">
      <c r="B32" s="5"/>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55"/>
      <c r="AG32" s="55"/>
      <c r="AH32" s="6"/>
      <c r="AI32" s="6"/>
      <c r="AJ32" s="55"/>
      <c r="AK32" s="55"/>
      <c r="AL32" s="55"/>
      <c r="AM32" s="6"/>
      <c r="AN32" s="6"/>
      <c r="AO32" s="6"/>
      <c r="AP32" s="6"/>
      <c r="AQ32" s="6"/>
      <c r="AR32" s="6"/>
      <c r="AS32" s="55"/>
      <c r="AT32" s="10"/>
    </row>
    <row r="33" spans="2:46" ht="18.75" x14ac:dyDescent="0.3">
      <c r="B33" s="5"/>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H33" s="6"/>
      <c r="AI33" s="55"/>
      <c r="AJ33" s="16"/>
      <c r="AK33" s="9"/>
      <c r="AL33" s="55"/>
      <c r="AM33" s="6"/>
      <c r="AN33" s="6"/>
      <c r="AO33" s="6"/>
      <c r="AP33" s="6"/>
      <c r="AQ33" s="6"/>
      <c r="AR33" s="6"/>
      <c r="AS33" s="7"/>
      <c r="AT33" s="10"/>
    </row>
    <row r="34" spans="2:46" ht="18.75" x14ac:dyDescent="0.3">
      <c r="B34" s="5"/>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H34" s="6"/>
      <c r="AI34" s="55"/>
      <c r="AJ34" s="55"/>
      <c r="AK34" s="55"/>
      <c r="AL34" s="6"/>
      <c r="AM34" s="6"/>
      <c r="AN34" s="6"/>
      <c r="AO34" s="6"/>
      <c r="AP34" s="6"/>
      <c r="AQ34" s="6"/>
      <c r="AR34" s="6"/>
      <c r="AS34" s="55"/>
      <c r="AT34" s="10"/>
    </row>
    <row r="35" spans="2:46" ht="18.75" x14ac:dyDescent="0.3">
      <c r="B35" s="5"/>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10"/>
    </row>
    <row r="36" spans="2:46" ht="21" x14ac:dyDescent="0.35">
      <c r="B36" s="5"/>
      <c r="C36" s="40" t="s">
        <v>205</v>
      </c>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10"/>
    </row>
    <row r="37" spans="2:46" ht="19.5" thickBot="1" x14ac:dyDescent="0.35">
      <c r="B37" s="41"/>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3"/>
    </row>
    <row r="38" spans="2:46" ht="23.45" customHeight="1" x14ac:dyDescent="0.25"/>
    <row r="39" spans="2:46" ht="42" hidden="1" customHeight="1" x14ac:dyDescent="0.35">
      <c r="B39" s="306" t="s">
        <v>44</v>
      </c>
      <c r="C39" s="306"/>
      <c r="D39" s="331" t="str">
        <f>'PFD (Opt 13)'!D39</f>
        <v>Flow Recovery (%)</v>
      </c>
      <c r="E39" s="332"/>
      <c r="F39" s="143" t="str">
        <f>'PFD (Opt 13)'!F39</f>
        <v>COD</v>
      </c>
      <c r="G39" s="143" t="str">
        <f>'PFD (Opt 13)'!G39</f>
        <v>BOD</v>
      </c>
      <c r="H39" s="143" t="str">
        <f>'PFD (Opt 13)'!H39</f>
        <v>TOC</v>
      </c>
      <c r="I39" s="143" t="str">
        <f>'PFD (Opt 13)'!I39</f>
        <v>TSS</v>
      </c>
      <c r="J39" s="143" t="str">
        <f>'PFD (Opt 13)'!J39</f>
        <v>VSS</v>
      </c>
      <c r="K39" s="143" t="str">
        <f>'PFD (Opt 13)'!K39</f>
        <v>Turbidity</v>
      </c>
      <c r="L39" s="143" t="str">
        <f>'PFD (Opt 13)'!L39</f>
        <v>TKN</v>
      </c>
      <c r="M39" s="143" t="str">
        <f>'PFD (Opt 13)'!M39</f>
        <v>NH3</v>
      </c>
      <c r="N39" s="143" t="str">
        <f>'PFD (Opt 13)'!N39</f>
        <v>NO3</v>
      </c>
      <c r="O39" s="143" t="str">
        <f>'PFD (Opt 13)'!O39</f>
        <v>TN</v>
      </c>
      <c r="P39" s="143" t="str">
        <f>'PFD (Opt 13)'!P39</f>
        <v>TP</v>
      </c>
      <c r="Q39" s="143" t="str">
        <f>'PFD (Opt 13)'!Q39</f>
        <v>RP(OP)</v>
      </c>
      <c r="R39" s="143" t="str">
        <f>'PFD (Opt 13)'!R39</f>
        <v>TDS</v>
      </c>
      <c r="S39" s="142"/>
      <c r="T39" s="144"/>
      <c r="U39" s="145"/>
      <c r="V39" s="146" t="s">
        <v>66</v>
      </c>
      <c r="W39" s="147"/>
      <c r="X39" s="147"/>
      <c r="Y39" s="147"/>
      <c r="Z39" s="147"/>
      <c r="AA39" s="142"/>
      <c r="AB39" s="142"/>
      <c r="AC39" s="142"/>
      <c r="AD39" s="142"/>
    </row>
    <row r="40" spans="2:46" ht="32.450000000000003" hidden="1" customHeight="1" x14ac:dyDescent="0.35">
      <c r="B40" s="302" t="s">
        <v>139</v>
      </c>
      <c r="C40" s="303"/>
      <c r="D40" s="304">
        <f>'PFD (Opt 13)'!D40</f>
        <v>1</v>
      </c>
      <c r="E40" s="305"/>
      <c r="F40" s="148">
        <f>'PFD (Opt 13)'!F40</f>
        <v>0.03</v>
      </c>
      <c r="G40" s="149">
        <f>'PFD (Opt 13)'!G40</f>
        <v>0.03</v>
      </c>
      <c r="H40" s="149">
        <f>'PFD (Opt 13)'!H40</f>
        <v>0.03</v>
      </c>
      <c r="I40" s="149">
        <f>'PFD (Opt 13)'!I40</f>
        <v>0.25</v>
      </c>
      <c r="J40" s="149">
        <f>'PFD (Opt 13)'!J40</f>
        <v>0.25</v>
      </c>
      <c r="K40" s="149">
        <f>'PFD (Opt 13)'!K40</f>
        <v>0.25</v>
      </c>
      <c r="L40" s="149">
        <f>'PFD (Opt 13)'!L40</f>
        <v>0.03</v>
      </c>
      <c r="M40" s="149">
        <f>'PFD (Opt 13)'!M40</f>
        <v>0</v>
      </c>
      <c r="N40" s="149">
        <f>'PFD (Opt 13)'!N40</f>
        <v>0</v>
      </c>
      <c r="O40" s="149">
        <f>'PFD (Opt 13)'!O40</f>
        <v>0.03</v>
      </c>
      <c r="P40" s="149">
        <f>'PFD (Opt 13)'!P40</f>
        <v>0.02</v>
      </c>
      <c r="Q40" s="149">
        <f>'PFD (Opt 13)'!Q40</f>
        <v>0</v>
      </c>
      <c r="R40" s="149">
        <f>'PFD (Opt 13)'!R40</f>
        <v>0</v>
      </c>
      <c r="S40" s="142"/>
      <c r="T40" s="142"/>
      <c r="U40" s="142"/>
      <c r="V40" s="150" t="s">
        <v>81</v>
      </c>
      <c r="W40" s="150"/>
      <c r="X40" s="147"/>
      <c r="Y40" s="147"/>
      <c r="Z40" s="147"/>
      <c r="AA40" s="142"/>
      <c r="AB40" s="142"/>
      <c r="AC40" s="142"/>
      <c r="AD40" s="142"/>
    </row>
    <row r="41" spans="2:46" ht="32.450000000000003" hidden="1" customHeight="1" x14ac:dyDescent="0.35">
      <c r="B41" s="302" t="s">
        <v>26</v>
      </c>
      <c r="C41" s="303"/>
      <c r="D41" s="304">
        <f>'PFD (Opt 13)'!D41</f>
        <v>0.89</v>
      </c>
      <c r="E41" s="305"/>
      <c r="F41" s="148">
        <f>'PFD (Opt 13)'!F41</f>
        <v>0.63</v>
      </c>
      <c r="G41" s="149">
        <f>'PFD (Opt 13)'!G41</f>
        <v>0.7</v>
      </c>
      <c r="H41" s="149">
        <f>'PFD (Opt 13)'!H41</f>
        <v>0.7</v>
      </c>
      <c r="I41" s="148">
        <f>'PFD (Opt 13)'!I41</f>
        <v>0.92</v>
      </c>
      <c r="J41" s="148">
        <f>'PFD (Opt 13)'!J41</f>
        <v>0.92</v>
      </c>
      <c r="K41" s="151">
        <f>'PFD (Opt 13)'!K41</f>
        <v>0.95</v>
      </c>
      <c r="L41" s="151">
        <f>'PFD (Opt 13)'!L41</f>
        <v>0.8</v>
      </c>
      <c r="M41" s="149">
        <f>'PFD (Opt 13)'!M41</f>
        <v>0</v>
      </c>
      <c r="N41" s="149">
        <f>'PFD (Opt 13)'!N41</f>
        <v>0</v>
      </c>
      <c r="O41" s="149">
        <f>'PFD (Opt 13)'!O41</f>
        <v>0</v>
      </c>
      <c r="P41" s="148">
        <f>'PFD (Opt 13)'!P41</f>
        <v>0.91</v>
      </c>
      <c r="Q41" s="151">
        <f>'PFD (Opt 13)'!Q41</f>
        <v>0.5</v>
      </c>
      <c r="R41" s="149">
        <f>'PFD (Opt 13)'!R41</f>
        <v>0</v>
      </c>
      <c r="S41" s="142"/>
      <c r="T41" s="142"/>
      <c r="U41" s="142"/>
      <c r="V41" s="152" t="s">
        <v>70</v>
      </c>
      <c r="W41" s="152"/>
      <c r="X41" s="152"/>
      <c r="Y41" s="152"/>
      <c r="Z41" s="152"/>
      <c r="AA41" s="153"/>
      <c r="AB41" s="142"/>
      <c r="AC41" s="142"/>
      <c r="AD41" s="142"/>
    </row>
    <row r="42" spans="2:46" ht="32.450000000000003" hidden="1" customHeight="1" x14ac:dyDescent="0.35">
      <c r="B42" s="302" t="s">
        <v>27</v>
      </c>
      <c r="C42" s="303"/>
      <c r="D42" s="304">
        <f>'PFD (Opt 13)'!D42</f>
        <v>1</v>
      </c>
      <c r="E42" s="305"/>
      <c r="F42" s="148">
        <f>'PFD (Opt 13)'!F42</f>
        <v>0.79</v>
      </c>
      <c r="G42" s="148">
        <f>'PFD (Opt 13)'!G42</f>
        <v>0.53</v>
      </c>
      <c r="H42" s="149">
        <f>'PFD (Opt 13)'!H42</f>
        <v>0.8</v>
      </c>
      <c r="I42" s="154">
        <f>'PFD (Opt 13)'!I42</f>
        <v>0</v>
      </c>
      <c r="J42" s="154">
        <f>'PFD (Opt 13)'!J42</f>
        <v>0</v>
      </c>
      <c r="K42" s="154">
        <f>'PFD (Opt 13)'!K42</f>
        <v>0</v>
      </c>
      <c r="L42" s="149">
        <f>'PFD (Opt 13)'!L42</f>
        <v>0</v>
      </c>
      <c r="M42" s="149">
        <f>'PFD (Opt 13)'!M42</f>
        <v>0.9</v>
      </c>
      <c r="N42" s="154">
        <f>'PFD (Opt 13)'!N42</f>
        <v>0</v>
      </c>
      <c r="O42" s="154">
        <f>'PFD (Opt 13)'!O42</f>
        <v>0</v>
      </c>
      <c r="P42" s="149">
        <f>'PFD (Opt 13)'!P42</f>
        <v>0.5</v>
      </c>
      <c r="Q42" s="149">
        <f>'PFD (Opt 13)'!Q42</f>
        <v>0.05</v>
      </c>
      <c r="R42" s="149">
        <f>'PFD (Opt 13)'!R42</f>
        <v>0</v>
      </c>
      <c r="S42" s="142"/>
      <c r="T42" s="142"/>
      <c r="U42" s="142"/>
      <c r="V42" s="147" t="s">
        <v>83</v>
      </c>
      <c r="W42" s="142"/>
      <c r="X42" s="142"/>
      <c r="Y42" s="142"/>
      <c r="Z42" s="142"/>
      <c r="AA42" s="142"/>
      <c r="AB42" s="142"/>
      <c r="AC42" s="142"/>
      <c r="AD42" s="142"/>
    </row>
    <row r="43" spans="2:46" ht="32.450000000000003" hidden="1" customHeight="1" x14ac:dyDescent="0.35">
      <c r="B43" s="302" t="s">
        <v>28</v>
      </c>
      <c r="C43" s="303"/>
      <c r="D43" s="304">
        <f>'PFD (Opt 13)'!D43</f>
        <v>0.89</v>
      </c>
      <c r="E43" s="305"/>
      <c r="F43" s="148">
        <f>'PFD (Opt 13)'!F43</f>
        <v>0.63</v>
      </c>
      <c r="G43" s="149">
        <f>'PFD (Opt 13)'!G43</f>
        <v>0.7</v>
      </c>
      <c r="H43" s="149">
        <f>'PFD (Opt 13)'!H43</f>
        <v>0.7</v>
      </c>
      <c r="I43" s="148">
        <f>'PFD (Opt 13)'!I43</f>
        <v>0.92</v>
      </c>
      <c r="J43" s="148">
        <f>'PFD (Opt 13)'!J43</f>
        <v>0.92</v>
      </c>
      <c r="K43" s="151">
        <f>'PFD (Opt 13)'!K43</f>
        <v>0.95</v>
      </c>
      <c r="L43" s="151">
        <f>'PFD (Opt 13)'!L43</f>
        <v>0.8</v>
      </c>
      <c r="M43" s="149">
        <f>'PFD (Opt 13)'!M43</f>
        <v>0</v>
      </c>
      <c r="N43" s="149">
        <f>'PFD (Opt 13)'!N43</f>
        <v>0</v>
      </c>
      <c r="O43" s="149">
        <f>'PFD (Opt 13)'!O43</f>
        <v>0.5</v>
      </c>
      <c r="P43" s="148">
        <f>'PFD (Opt 13)'!P43</f>
        <v>0.91</v>
      </c>
      <c r="Q43" s="149">
        <f>'PFD (Opt 13)'!Q43</f>
        <v>0</v>
      </c>
      <c r="R43" s="149">
        <f>'PFD (Opt 13)'!R43</f>
        <v>0</v>
      </c>
      <c r="S43" s="142"/>
      <c r="T43" s="142"/>
      <c r="U43" s="142"/>
      <c r="V43" s="155" t="s">
        <v>138</v>
      </c>
      <c r="W43" s="155"/>
      <c r="X43" s="155"/>
      <c r="Y43" s="155"/>
      <c r="Z43" s="155"/>
      <c r="AA43" s="156"/>
      <c r="AB43" s="156"/>
      <c r="AC43" s="142"/>
      <c r="AD43" s="142"/>
    </row>
    <row r="44" spans="2:46" ht="32.450000000000003" hidden="1" customHeight="1" x14ac:dyDescent="0.35">
      <c r="B44" s="302" t="s">
        <v>33</v>
      </c>
      <c r="C44" s="303"/>
      <c r="D44" s="304">
        <f>'PFD (Opt 13)'!D44</f>
        <v>0.85</v>
      </c>
      <c r="E44" s="305"/>
      <c r="F44" s="149">
        <f>'PFD (Opt 13)'!F44</f>
        <v>0.3</v>
      </c>
      <c r="G44" s="149">
        <f>'PFD (Opt 13)'!G44</f>
        <v>0.3</v>
      </c>
      <c r="H44" s="148">
        <f>'PFD (Opt 13)'!H44</f>
        <v>0.08</v>
      </c>
      <c r="I44" s="148">
        <f>'PFD (Opt 13)'!I44</f>
        <v>0.85</v>
      </c>
      <c r="J44" s="148">
        <f>'PFD (Opt 13)'!J44</f>
        <v>0.85</v>
      </c>
      <c r="K44" s="148">
        <f>'PFD (Opt 13)'!K44</f>
        <v>0.88</v>
      </c>
      <c r="L44" s="149">
        <f>'PFD (Opt 13)'!L44</f>
        <v>0.9</v>
      </c>
      <c r="M44" s="149">
        <f>'PFD (Opt 13)'!M44</f>
        <v>0</v>
      </c>
      <c r="N44" s="149">
        <f>'PFD (Opt 13)'!N44</f>
        <v>0</v>
      </c>
      <c r="O44" s="149">
        <f>'PFD (Opt 13)'!O44</f>
        <v>0.8</v>
      </c>
      <c r="P44" s="149">
        <f>'PFD (Opt 13)'!P44</f>
        <v>0.5</v>
      </c>
      <c r="Q44" s="149">
        <f>'PFD (Opt 13)'!Q44</f>
        <v>0</v>
      </c>
      <c r="R44" s="148">
        <f>'PFD (Opt 13)'!R44</f>
        <v>0</v>
      </c>
      <c r="S44" s="142"/>
      <c r="T44" s="142"/>
      <c r="U44" s="142"/>
      <c r="V44" s="142"/>
      <c r="W44" s="142"/>
      <c r="X44" s="142"/>
      <c r="Y44" s="142"/>
      <c r="Z44" s="142"/>
      <c r="AA44" s="142"/>
      <c r="AB44" s="142"/>
      <c r="AC44" s="142"/>
      <c r="AD44" s="142"/>
    </row>
    <row r="45" spans="2:46" ht="32.450000000000003" hidden="1" customHeight="1" x14ac:dyDescent="0.35">
      <c r="B45" s="302" t="s">
        <v>31</v>
      </c>
      <c r="C45" s="303"/>
      <c r="D45" s="304">
        <f>'PFD (Opt 13)'!D45</f>
        <v>1</v>
      </c>
      <c r="E45" s="305"/>
      <c r="F45" s="148">
        <f>'PFD (Opt 13)'!F45</f>
        <v>0</v>
      </c>
      <c r="G45" s="148">
        <f>'PFD (Opt 13)'!G45</f>
        <v>0</v>
      </c>
      <c r="H45" s="148">
        <f>'PFD (Opt 13)'!H45</f>
        <v>0.3</v>
      </c>
      <c r="I45" s="148">
        <f>'PFD (Opt 13)'!I45</f>
        <v>0</v>
      </c>
      <c r="J45" s="148">
        <f>'PFD (Opt 13)'!J45</f>
        <v>0</v>
      </c>
      <c r="K45" s="148">
        <f>'PFD (Opt 13)'!K45</f>
        <v>0</v>
      </c>
      <c r="L45" s="148">
        <f>'PFD (Opt 13)'!L45</f>
        <v>0</v>
      </c>
      <c r="M45" s="148">
        <f>'PFD (Opt 13)'!M45</f>
        <v>0</v>
      </c>
      <c r="N45" s="148">
        <f>'PFD (Opt 13)'!N45</f>
        <v>0</v>
      </c>
      <c r="O45" s="148">
        <f>'PFD (Opt 13)'!O45</f>
        <v>0</v>
      </c>
      <c r="P45" s="148">
        <f>'PFD (Opt 13)'!P45</f>
        <v>0</v>
      </c>
      <c r="Q45" s="148">
        <f>'PFD (Opt 13)'!Q45</f>
        <v>0</v>
      </c>
      <c r="R45" s="148">
        <f>'PFD (Opt 13)'!R45</f>
        <v>0</v>
      </c>
      <c r="S45" s="142"/>
      <c r="T45" s="142"/>
      <c r="U45" s="142"/>
      <c r="V45" s="142"/>
      <c r="W45" s="142"/>
      <c r="X45" s="142"/>
      <c r="Y45" s="142"/>
      <c r="Z45" s="142"/>
      <c r="AA45" s="142"/>
      <c r="AB45" s="142"/>
      <c r="AC45" s="142"/>
      <c r="AD45" s="142"/>
    </row>
    <row r="46" spans="2:46" ht="32.450000000000003" hidden="1" customHeight="1" x14ac:dyDescent="0.35">
      <c r="B46" s="302" t="s">
        <v>30</v>
      </c>
      <c r="C46" s="303"/>
      <c r="D46" s="304">
        <f>'PFD (Opt 13)'!D46</f>
        <v>0.61</v>
      </c>
      <c r="E46" s="305"/>
      <c r="F46" s="149">
        <f>'PFD (Opt 13)'!F46</f>
        <v>0.9</v>
      </c>
      <c r="G46" s="149">
        <f>'PFD (Opt 13)'!G46</f>
        <v>0.9</v>
      </c>
      <c r="H46" s="148">
        <f>'PFD (Opt 13)'!H46</f>
        <v>0.82</v>
      </c>
      <c r="I46" s="149">
        <f>'PFD (Opt 13)'!I46</f>
        <v>0.99</v>
      </c>
      <c r="J46" s="149">
        <f>'PFD (Opt 13)'!J46</f>
        <v>0.99</v>
      </c>
      <c r="K46" s="149">
        <f>'PFD (Opt 13)'!K46</f>
        <v>0.99</v>
      </c>
      <c r="L46" s="149">
        <f>'PFD (Opt 13)'!L46</f>
        <v>0.9</v>
      </c>
      <c r="M46" s="151">
        <f>'PFD (Opt 13)'!M46</f>
        <v>0.95</v>
      </c>
      <c r="N46" s="148">
        <f>'PFD (Opt 13)'!N46</f>
        <v>0.94</v>
      </c>
      <c r="O46" s="151">
        <f>'PFD (Opt 13)'!O46</f>
        <v>0.95</v>
      </c>
      <c r="P46" s="149">
        <f>'PFD (Opt 13)'!P46</f>
        <v>0.9</v>
      </c>
      <c r="Q46" s="151">
        <f>'PFD (Opt 13)'!Q46</f>
        <v>0.95</v>
      </c>
      <c r="R46" s="148">
        <f>'PFD (Opt 13)'!R46</f>
        <v>0.99</v>
      </c>
      <c r="S46" s="157" t="s">
        <v>52</v>
      </c>
      <c r="T46" s="142"/>
      <c r="U46" s="142"/>
      <c r="V46" s="142"/>
      <c r="W46" s="142"/>
      <c r="X46" s="142"/>
      <c r="Y46" s="142"/>
      <c r="Z46" s="142"/>
      <c r="AA46" s="142"/>
      <c r="AB46" s="142"/>
      <c r="AC46" s="142"/>
      <c r="AD46" s="142"/>
    </row>
    <row r="47" spans="2:46" ht="35.450000000000003" hidden="1" customHeight="1" x14ac:dyDescent="0.35">
      <c r="B47" s="302" t="s">
        <v>29</v>
      </c>
      <c r="C47" s="303"/>
      <c r="D47" s="304">
        <f>'PFD (Opt 13)'!D47</f>
        <v>0.49</v>
      </c>
      <c r="E47" s="305"/>
      <c r="F47" s="149">
        <f>'PFD (Opt 13)'!F47</f>
        <v>0.9</v>
      </c>
      <c r="G47" s="149">
        <f>'PFD (Opt 13)'!G47</f>
        <v>0.9</v>
      </c>
      <c r="H47" s="148">
        <f>'PFD (Opt 13)'!H47</f>
        <v>0.98</v>
      </c>
      <c r="I47" s="149">
        <f>'PFD (Opt 13)'!I47</f>
        <v>0.99</v>
      </c>
      <c r="J47" s="149">
        <f>'PFD (Opt 13)'!J47</f>
        <v>0.99</v>
      </c>
      <c r="K47" s="149">
        <f>'PFD (Opt 13)'!K47</f>
        <v>0.99</v>
      </c>
      <c r="L47" s="149">
        <f>'PFD (Opt 13)'!L47</f>
        <v>0.9</v>
      </c>
      <c r="M47" s="151">
        <f>'PFD (Opt 13)'!M47</f>
        <v>0.95</v>
      </c>
      <c r="N47" s="148">
        <f>'PFD (Opt 13)'!N47</f>
        <v>0.83</v>
      </c>
      <c r="O47" s="151">
        <f>'PFD (Opt 13)'!O47</f>
        <v>0.95</v>
      </c>
      <c r="P47" s="149">
        <f>'PFD (Opt 13)'!P47</f>
        <v>0.9</v>
      </c>
      <c r="Q47" s="151">
        <f>'PFD (Opt 13)'!Q47</f>
        <v>0.95</v>
      </c>
      <c r="R47" s="148">
        <f>'PFD (Opt 13)'!R47</f>
        <v>0.99</v>
      </c>
      <c r="S47" s="142"/>
      <c r="T47" s="142"/>
      <c r="U47" s="142"/>
      <c r="V47" s="142"/>
      <c r="W47" s="142"/>
      <c r="X47" s="142"/>
      <c r="Y47" s="142"/>
      <c r="Z47" s="142"/>
      <c r="AA47" s="142"/>
      <c r="AB47" s="142"/>
      <c r="AC47" s="142"/>
      <c r="AD47" s="142"/>
    </row>
    <row r="48" spans="2:46" ht="35.450000000000003" hidden="1" customHeight="1" x14ac:dyDescent="0.35">
      <c r="B48" s="284"/>
      <c r="C48" s="284"/>
      <c r="D48" s="71"/>
      <c r="E48" s="71"/>
      <c r="F48" s="58"/>
      <c r="G48" s="107"/>
      <c r="H48" s="163"/>
      <c r="I48" s="163"/>
      <c r="J48" s="72"/>
      <c r="K48" s="72"/>
      <c r="L48" s="72"/>
      <c r="M48" s="72"/>
      <c r="N48" s="72"/>
      <c r="O48" s="72"/>
      <c r="P48" s="72"/>
      <c r="Q48" s="73"/>
      <c r="R48" s="73"/>
      <c r="S48" s="73"/>
      <c r="T48" s="72"/>
      <c r="U48" s="73"/>
      <c r="V48" s="73"/>
    </row>
    <row r="49" spans="2:39" ht="40.15" customHeight="1" x14ac:dyDescent="0.35">
      <c r="B49" s="164" t="s">
        <v>23</v>
      </c>
      <c r="C49" s="165"/>
      <c r="D49" s="74" t="s">
        <v>162</v>
      </c>
      <c r="E49" s="74" t="s">
        <v>69</v>
      </c>
      <c r="F49" s="74" t="s">
        <v>68</v>
      </c>
      <c r="G49" s="59" t="s">
        <v>19</v>
      </c>
      <c r="H49" s="59" t="s">
        <v>39</v>
      </c>
      <c r="I49" s="59" t="s">
        <v>21</v>
      </c>
      <c r="J49" s="59" t="s">
        <v>20</v>
      </c>
      <c r="K49" s="59" t="s">
        <v>53</v>
      </c>
      <c r="L49" s="76" t="s">
        <v>40</v>
      </c>
      <c r="M49" s="59" t="s">
        <v>45</v>
      </c>
      <c r="N49" s="59" t="s">
        <v>37</v>
      </c>
      <c r="O49" s="59" t="s">
        <v>38</v>
      </c>
      <c r="P49" s="59" t="s">
        <v>41</v>
      </c>
      <c r="Q49" s="59" t="s">
        <v>46</v>
      </c>
      <c r="R49" s="57" t="s">
        <v>65</v>
      </c>
      <c r="S49" s="59" t="s">
        <v>22</v>
      </c>
      <c r="T49" s="75" t="s">
        <v>47</v>
      </c>
      <c r="V49" s="285" t="s">
        <v>140</v>
      </c>
      <c r="W49" s="286"/>
      <c r="X49" s="289" t="s">
        <v>82</v>
      </c>
      <c r="Y49" s="289"/>
      <c r="Z49" s="289"/>
      <c r="AA49" s="289"/>
      <c r="AB49" s="290" t="s">
        <v>165</v>
      </c>
      <c r="AC49" s="291"/>
      <c r="AD49" s="315" t="s">
        <v>164</v>
      </c>
      <c r="AE49" s="316"/>
      <c r="AF49" s="294" t="s">
        <v>167</v>
      </c>
      <c r="AG49" s="295"/>
      <c r="AH49" s="308" t="s">
        <v>168</v>
      </c>
      <c r="AI49" s="309"/>
      <c r="AJ49" s="174"/>
      <c r="AK49" s="174"/>
      <c r="AL49" s="174"/>
      <c r="AM49" s="174"/>
    </row>
    <row r="50" spans="2:39" ht="40.15" customHeight="1" x14ac:dyDescent="0.35">
      <c r="B50" s="271" t="s">
        <v>24</v>
      </c>
      <c r="C50" s="272"/>
      <c r="D50" s="84" t="s">
        <v>1</v>
      </c>
      <c r="E50" s="84" t="s">
        <v>1</v>
      </c>
      <c r="F50" s="84" t="s">
        <v>1</v>
      </c>
      <c r="G50" s="85" t="s">
        <v>34</v>
      </c>
      <c r="H50" s="85" t="s">
        <v>34</v>
      </c>
      <c r="I50" s="85" t="s">
        <v>34</v>
      </c>
      <c r="J50" s="85" t="s">
        <v>34</v>
      </c>
      <c r="K50" s="85" t="s">
        <v>34</v>
      </c>
      <c r="L50" s="85" t="s">
        <v>42</v>
      </c>
      <c r="M50" s="85" t="s">
        <v>43</v>
      </c>
      <c r="N50" s="85" t="s">
        <v>43</v>
      </c>
      <c r="O50" s="85" t="s">
        <v>43</v>
      </c>
      <c r="P50" s="85" t="s">
        <v>43</v>
      </c>
      <c r="Q50" s="85" t="s">
        <v>51</v>
      </c>
      <c r="R50" s="85" t="s">
        <v>51</v>
      </c>
      <c r="S50" s="85" t="s">
        <v>34</v>
      </c>
      <c r="T50" s="86"/>
      <c r="V50" s="287"/>
      <c r="W50" s="288"/>
      <c r="X50" s="319" t="s">
        <v>103</v>
      </c>
      <c r="Y50" s="319"/>
      <c r="Z50" s="319" t="s">
        <v>166</v>
      </c>
      <c r="AA50" s="319"/>
      <c r="AB50" s="292"/>
      <c r="AC50" s="293"/>
      <c r="AD50" s="317"/>
      <c r="AE50" s="318"/>
      <c r="AF50" s="296"/>
      <c r="AG50" s="297"/>
      <c r="AH50" s="310"/>
      <c r="AI50" s="311"/>
      <c r="AJ50" s="175"/>
      <c r="AK50" s="175"/>
      <c r="AL50" s="175"/>
      <c r="AM50" s="175"/>
    </row>
    <row r="51" spans="2:39" ht="40.15" customHeight="1" x14ac:dyDescent="0.35">
      <c r="B51" s="271" t="s">
        <v>67</v>
      </c>
      <c r="C51" s="272"/>
      <c r="D51" s="236">
        <f>'Feed WQ'!$D$4</f>
        <v>6</v>
      </c>
      <c r="F51" s="86"/>
      <c r="G51" s="101">
        <f>INDEX('Feed WQ'!$D5:$D18,COLUMNS('Feed WQ'!$D5:D5))</f>
        <v>1887</v>
      </c>
      <c r="H51" s="101">
        <f>INDEX('Feed WQ'!$D5:$D18,COLUMNS('Feed WQ'!$D5:E5))</f>
        <v>699</v>
      </c>
      <c r="I51" s="101">
        <f>INDEX('Feed WQ'!$D5:$D18,COLUMNS('Feed WQ'!$D5:F5))</f>
        <v>709</v>
      </c>
      <c r="J51" s="101">
        <f>INDEX('Feed WQ'!$D5:$D18,COLUMNS('Feed WQ'!$D5:G5))</f>
        <v>45</v>
      </c>
      <c r="K51" s="101">
        <f>INDEX('Feed WQ'!$D5:$D18,COLUMNS('Feed WQ'!$D5:H5))</f>
        <v>25</v>
      </c>
      <c r="L51" s="101">
        <f>INDEX('Feed WQ'!$D5:$D18,COLUMNS('Feed WQ'!$D5:I5))</f>
        <v>29</v>
      </c>
      <c r="M51" s="101">
        <f>INDEX('Feed WQ'!$D5:$D18,COLUMNS('Feed WQ'!$D5:J5))</f>
        <v>77</v>
      </c>
      <c r="N51" s="101">
        <f>INDEX('Feed WQ'!$D5:$D18,COLUMNS('Feed WQ'!$D5:K5))</f>
        <v>11</v>
      </c>
      <c r="O51" s="101">
        <f>INDEX('Feed WQ'!$D5:$D18,COLUMNS('Feed WQ'!$D5:L5))</f>
        <v>1E-4</v>
      </c>
      <c r="P51" s="101">
        <f>INDEX('Feed WQ'!$D5:$D18,COLUMNS('Feed WQ'!$D5:M5))</f>
        <v>77.000100000000003</v>
      </c>
      <c r="Q51" s="101">
        <f>INDEX('Feed WQ'!$D5:$D18,COLUMNS('Feed WQ'!$D5:N5))</f>
        <v>3</v>
      </c>
      <c r="R51" s="102">
        <f>INDEX('Feed WQ'!$D5:$D18,COLUMNS('Feed WQ'!$D5:O5))</f>
        <v>0.1</v>
      </c>
      <c r="S51" s="101">
        <f>INDEX('Feed WQ'!$D5:$D18,COLUMNS('Feed WQ'!$D5:P5))</f>
        <v>2181</v>
      </c>
      <c r="T51" s="102">
        <f>INDEX('Feed WQ'!$D5:$D18,COLUMNS('Feed WQ'!$D5:Q5))</f>
        <v>8.9</v>
      </c>
      <c r="V51" s="273" t="s">
        <v>67</v>
      </c>
      <c r="W51" s="274"/>
      <c r="X51" s="275">
        <v>0</v>
      </c>
      <c r="Y51" s="275"/>
      <c r="Z51" s="275">
        <f>X51*D51*24</f>
        <v>0</v>
      </c>
      <c r="AA51" s="275"/>
      <c r="AB51" s="283"/>
      <c r="AC51" s="283"/>
      <c r="AD51" s="283"/>
      <c r="AE51" s="283"/>
      <c r="AF51" s="312"/>
      <c r="AG51" s="312"/>
      <c r="AH51" s="313"/>
      <c r="AI51" s="313"/>
      <c r="AJ51" s="176"/>
      <c r="AK51" s="176"/>
      <c r="AL51" s="177"/>
      <c r="AM51" s="177"/>
    </row>
    <row r="52" spans="2:39" ht="40.15" customHeight="1" x14ac:dyDescent="0.35">
      <c r="B52" s="271" t="s">
        <v>25</v>
      </c>
      <c r="C52" s="272"/>
      <c r="D52" s="236">
        <f>'Feed WQ'!$D$4</f>
        <v>6</v>
      </c>
      <c r="E52" s="87">
        <f>D40*D51</f>
        <v>6</v>
      </c>
      <c r="F52" s="87">
        <f>D51-E52</f>
        <v>0</v>
      </c>
      <c r="G52" s="92">
        <f t="shared" ref="G52:S53" si="0">(1-F40)*G51</f>
        <v>1830.3899999999999</v>
      </c>
      <c r="H52" s="88">
        <f t="shared" si="0"/>
        <v>678.03</v>
      </c>
      <c r="I52" s="88">
        <f t="shared" si="0"/>
        <v>687.73</v>
      </c>
      <c r="J52" s="88">
        <f t="shared" si="0"/>
        <v>33.75</v>
      </c>
      <c r="K52" s="89">
        <f t="shared" si="0"/>
        <v>18.75</v>
      </c>
      <c r="L52" s="89">
        <f t="shared" si="0"/>
        <v>21.75</v>
      </c>
      <c r="M52" s="89">
        <f t="shared" si="0"/>
        <v>74.69</v>
      </c>
      <c r="N52" s="89">
        <f t="shared" si="0"/>
        <v>11</v>
      </c>
      <c r="O52" s="89">
        <f t="shared" si="0"/>
        <v>1E-4</v>
      </c>
      <c r="P52" s="89">
        <f t="shared" si="0"/>
        <v>74.690096999999994</v>
      </c>
      <c r="Q52" s="89">
        <f t="shared" si="0"/>
        <v>2.94</v>
      </c>
      <c r="R52" s="89">
        <f t="shared" si="0"/>
        <v>0.1</v>
      </c>
      <c r="S52" s="92">
        <f t="shared" si="0"/>
        <v>2181</v>
      </c>
      <c r="T52" s="90"/>
      <c r="V52" s="273" t="s">
        <v>25</v>
      </c>
      <c r="W52" s="274"/>
      <c r="X52" s="275">
        <v>0.01</v>
      </c>
      <c r="Y52" s="275"/>
      <c r="Z52" s="275">
        <f t="shared" ref="Z52:Z60" si="1">X52*D52*24</f>
        <v>1.44</v>
      </c>
      <c r="AA52" s="275"/>
      <c r="AB52" s="262">
        <v>0</v>
      </c>
      <c r="AC52" s="262"/>
      <c r="AD52" s="262">
        <v>0</v>
      </c>
      <c r="AE52" s="262"/>
      <c r="AF52" s="263">
        <f>AB52*D52*24</f>
        <v>0</v>
      </c>
      <c r="AG52" s="263"/>
      <c r="AH52" s="276">
        <f>AD52*D52*24</f>
        <v>0</v>
      </c>
      <c r="AI52" s="277"/>
      <c r="AJ52" s="178"/>
      <c r="AK52" s="178"/>
      <c r="AL52" s="177"/>
      <c r="AM52" s="177"/>
    </row>
    <row r="53" spans="2:39" ht="40.15" customHeight="1" x14ac:dyDescent="0.35">
      <c r="B53" s="271" t="s">
        <v>26</v>
      </c>
      <c r="C53" s="272"/>
      <c r="D53" s="236">
        <f>D52-F52</f>
        <v>6</v>
      </c>
      <c r="E53" s="87">
        <f>D41*E52</f>
        <v>5.34</v>
      </c>
      <c r="F53" s="87">
        <f t="shared" ref="F53:F56" si="2">E52-E53</f>
        <v>0.66000000000000014</v>
      </c>
      <c r="G53" s="88">
        <f t="shared" si="0"/>
        <v>677.24429999999995</v>
      </c>
      <c r="H53" s="89">
        <f t="shared" si="0"/>
        <v>203.40900000000002</v>
      </c>
      <c r="I53" s="88">
        <f t="shared" si="0"/>
        <v>206.31900000000005</v>
      </c>
      <c r="J53" s="89">
        <f t="shared" si="0"/>
        <v>2.6999999999999988</v>
      </c>
      <c r="K53" s="89">
        <f t="shared" si="0"/>
        <v>1.4999999999999993</v>
      </c>
      <c r="L53" s="89">
        <f t="shared" si="0"/>
        <v>1.087500000000001</v>
      </c>
      <c r="M53" s="89">
        <f t="shared" si="0"/>
        <v>14.937999999999997</v>
      </c>
      <c r="N53" s="89">
        <f t="shared" si="0"/>
        <v>11</v>
      </c>
      <c r="O53" s="89">
        <f t="shared" si="0"/>
        <v>1E-4</v>
      </c>
      <c r="P53" s="89">
        <f t="shared" si="0"/>
        <v>74.690096999999994</v>
      </c>
      <c r="Q53" s="89">
        <f t="shared" si="0"/>
        <v>0.26459999999999989</v>
      </c>
      <c r="R53" s="89">
        <f t="shared" si="0"/>
        <v>0.05</v>
      </c>
      <c r="S53" s="92">
        <f t="shared" si="0"/>
        <v>2181</v>
      </c>
      <c r="T53" s="90"/>
      <c r="V53" s="273" t="s">
        <v>26</v>
      </c>
      <c r="W53" s="274"/>
      <c r="X53" s="282">
        <v>0.05</v>
      </c>
      <c r="Y53" s="282"/>
      <c r="Z53" s="275">
        <f t="shared" si="1"/>
        <v>7.2000000000000011</v>
      </c>
      <c r="AA53" s="275"/>
      <c r="AB53" s="262">
        <v>0.04</v>
      </c>
      <c r="AC53" s="262"/>
      <c r="AD53" s="262">
        <v>0.35</v>
      </c>
      <c r="AE53" s="262"/>
      <c r="AF53" s="263">
        <f t="shared" ref="AF53:AF58" si="3">AB53*D53*24</f>
        <v>5.76</v>
      </c>
      <c r="AG53" s="263"/>
      <c r="AH53" s="276">
        <f t="shared" ref="AH53:AH58" si="4">AD53*D53*24</f>
        <v>50.399999999999991</v>
      </c>
      <c r="AI53" s="277"/>
      <c r="AJ53" s="178"/>
      <c r="AK53" s="178"/>
      <c r="AL53" s="177"/>
      <c r="AM53" s="177"/>
    </row>
    <row r="54" spans="2:39" ht="40.15" customHeight="1" x14ac:dyDescent="0.35">
      <c r="B54" s="271" t="s">
        <v>27</v>
      </c>
      <c r="C54" s="272"/>
      <c r="D54" s="236">
        <f t="shared" ref="D54:D57" si="5">D53-F53</f>
        <v>5.34</v>
      </c>
      <c r="E54" s="87">
        <f>D42*E53</f>
        <v>5.34</v>
      </c>
      <c r="F54" s="87">
        <f t="shared" si="2"/>
        <v>0</v>
      </c>
      <c r="G54" s="88">
        <f t="shared" ref="G54:I56" si="6">(1-F42)*G53</f>
        <v>142.22130299999998</v>
      </c>
      <c r="H54" s="89">
        <f t="shared" si="6"/>
        <v>95.602230000000006</v>
      </c>
      <c r="I54" s="89">
        <f t="shared" si="6"/>
        <v>41.263800000000003</v>
      </c>
      <c r="J54" s="204">
        <v>3500</v>
      </c>
      <c r="K54" s="204">
        <f>0.75*J54</f>
        <v>2625</v>
      </c>
      <c r="L54" s="204">
        <v>50</v>
      </c>
      <c r="M54" s="204">
        <f>0.1*K54</f>
        <v>262.5</v>
      </c>
      <c r="N54" s="203">
        <f>(1-M42)*N53</f>
        <v>1.0999999999999996</v>
      </c>
      <c r="O54" s="203">
        <f>N53-N54</f>
        <v>9.9</v>
      </c>
      <c r="P54" s="202">
        <f>O54+M54</f>
        <v>272.39999999999998</v>
      </c>
      <c r="Q54" s="89">
        <f t="shared" ref="Q54:S56" si="7">(1-P42)*Q53</f>
        <v>0.13229999999999995</v>
      </c>
      <c r="R54" s="89">
        <f t="shared" si="7"/>
        <v>4.7500000000000001E-2</v>
      </c>
      <c r="S54" s="92">
        <f t="shared" si="7"/>
        <v>2181</v>
      </c>
      <c r="T54" s="90"/>
      <c r="V54" s="273" t="s">
        <v>27</v>
      </c>
      <c r="W54" s="274"/>
      <c r="X54" s="275">
        <v>0.5</v>
      </c>
      <c r="Y54" s="275"/>
      <c r="Z54" s="275">
        <f t="shared" si="1"/>
        <v>64.08</v>
      </c>
      <c r="AA54" s="275"/>
      <c r="AB54" s="262">
        <v>0.16</v>
      </c>
      <c r="AC54" s="262"/>
      <c r="AD54" s="262">
        <v>0.36</v>
      </c>
      <c r="AE54" s="262"/>
      <c r="AF54" s="263">
        <f t="shared" si="3"/>
        <v>20.505600000000001</v>
      </c>
      <c r="AG54" s="263"/>
      <c r="AH54" s="276">
        <f t="shared" si="4"/>
        <v>46.137599999999999</v>
      </c>
      <c r="AI54" s="277"/>
      <c r="AJ54" s="176"/>
      <c r="AK54" s="176"/>
      <c r="AL54" s="177"/>
      <c r="AM54" s="177"/>
    </row>
    <row r="55" spans="2:39" ht="40.15" customHeight="1" x14ac:dyDescent="0.35">
      <c r="B55" s="271" t="s">
        <v>28</v>
      </c>
      <c r="C55" s="272"/>
      <c r="D55" s="236">
        <f t="shared" si="5"/>
        <v>5.34</v>
      </c>
      <c r="E55" s="87">
        <f>D43*E54</f>
        <v>4.7526000000000002</v>
      </c>
      <c r="F55" s="87">
        <f t="shared" si="2"/>
        <v>0.5873999999999997</v>
      </c>
      <c r="G55" s="88">
        <f t="shared" si="6"/>
        <v>52.621882109999994</v>
      </c>
      <c r="H55" s="89">
        <f t="shared" si="6"/>
        <v>28.680669000000005</v>
      </c>
      <c r="I55" s="89">
        <f t="shared" si="6"/>
        <v>12.379140000000003</v>
      </c>
      <c r="J55" s="88">
        <f t="shared" ref="J55:M56" si="8">(1-I43)*J54</f>
        <v>279.99999999999989</v>
      </c>
      <c r="K55" s="88">
        <f t="shared" si="8"/>
        <v>209.99999999999989</v>
      </c>
      <c r="L55" s="89">
        <f t="shared" si="8"/>
        <v>2.5000000000000022</v>
      </c>
      <c r="M55" s="88">
        <f t="shared" si="8"/>
        <v>52.499999999999986</v>
      </c>
      <c r="N55" s="89">
        <f>(1-M43)*N54</f>
        <v>1.0999999999999996</v>
      </c>
      <c r="O55" s="89">
        <f>(1-N43)*O54</f>
        <v>9.9</v>
      </c>
      <c r="P55" s="88">
        <f>(1-O43)*P54</f>
        <v>136.19999999999999</v>
      </c>
      <c r="Q55" s="89">
        <f t="shared" si="7"/>
        <v>1.1906999999999991E-2</v>
      </c>
      <c r="R55" s="89">
        <f t="shared" si="7"/>
        <v>4.7500000000000001E-2</v>
      </c>
      <c r="S55" s="92">
        <f t="shared" si="7"/>
        <v>2181</v>
      </c>
      <c r="T55" s="90"/>
      <c r="V55" s="273" t="s">
        <v>28</v>
      </c>
      <c r="W55" s="274"/>
      <c r="X55" s="275">
        <v>0.05</v>
      </c>
      <c r="Y55" s="275"/>
      <c r="Z55" s="275">
        <f t="shared" si="1"/>
        <v>6.4080000000000004</v>
      </c>
      <c r="AA55" s="275"/>
      <c r="AB55" s="262">
        <v>0.04</v>
      </c>
      <c r="AC55" s="262"/>
      <c r="AD55" s="262">
        <v>0.35</v>
      </c>
      <c r="AE55" s="262"/>
      <c r="AF55" s="263">
        <f t="shared" si="3"/>
        <v>5.1264000000000003</v>
      </c>
      <c r="AG55" s="263"/>
      <c r="AH55" s="276">
        <f t="shared" si="4"/>
        <v>44.855999999999995</v>
      </c>
      <c r="AI55" s="277"/>
      <c r="AJ55" s="178"/>
      <c r="AK55" s="178"/>
      <c r="AL55" s="177"/>
      <c r="AM55" s="177"/>
    </row>
    <row r="56" spans="2:39" ht="40.15" customHeight="1" x14ac:dyDescent="0.35">
      <c r="B56" s="271" t="s">
        <v>33</v>
      </c>
      <c r="C56" s="272"/>
      <c r="D56" s="236">
        <f t="shared" si="5"/>
        <v>4.7526000000000002</v>
      </c>
      <c r="E56" s="87">
        <f>D44*E55</f>
        <v>4.0397100000000004</v>
      </c>
      <c r="F56" s="87">
        <f t="shared" si="2"/>
        <v>0.7128899999999998</v>
      </c>
      <c r="G56" s="88">
        <f t="shared" si="6"/>
        <v>36.835317476999997</v>
      </c>
      <c r="H56" s="89">
        <f t="shared" si="6"/>
        <v>20.076468300000002</v>
      </c>
      <c r="I56" s="89">
        <f t="shared" si="6"/>
        <v>11.388808800000003</v>
      </c>
      <c r="J56" s="89">
        <f t="shared" si="8"/>
        <v>41.999999999999986</v>
      </c>
      <c r="K56" s="89">
        <f t="shared" si="8"/>
        <v>31.499999999999989</v>
      </c>
      <c r="L56" s="89">
        <f t="shared" si="8"/>
        <v>0.30000000000000027</v>
      </c>
      <c r="M56" s="89">
        <f t="shared" si="8"/>
        <v>5.2499999999999973</v>
      </c>
      <c r="N56" s="89">
        <f>(1-M44)*N55</f>
        <v>1.0999999999999996</v>
      </c>
      <c r="O56" s="89">
        <f>(1-N44)*O55</f>
        <v>9.9</v>
      </c>
      <c r="P56" s="89">
        <f>(1-O44)*P55</f>
        <v>27.239999999999991</v>
      </c>
      <c r="Q56" s="89">
        <f t="shared" si="7"/>
        <v>5.9534999999999953E-3</v>
      </c>
      <c r="R56" s="89">
        <f t="shared" si="7"/>
        <v>4.7500000000000001E-2</v>
      </c>
      <c r="S56" s="92">
        <f t="shared" si="7"/>
        <v>2181</v>
      </c>
      <c r="T56" s="90"/>
      <c r="V56" s="273" t="s">
        <v>33</v>
      </c>
      <c r="W56" s="274"/>
      <c r="X56" s="275">
        <v>0.38500000000000001</v>
      </c>
      <c r="Y56" s="275"/>
      <c r="Z56" s="275">
        <f t="shared" si="1"/>
        <v>43.914024000000005</v>
      </c>
      <c r="AA56" s="275"/>
      <c r="AB56" s="262">
        <v>0.26</v>
      </c>
      <c r="AC56" s="262"/>
      <c r="AD56" s="262">
        <v>0.4</v>
      </c>
      <c r="AE56" s="262"/>
      <c r="AF56" s="263">
        <f t="shared" si="3"/>
        <v>29.656224000000002</v>
      </c>
      <c r="AG56" s="263"/>
      <c r="AH56" s="276">
        <f t="shared" si="4"/>
        <v>45.624960000000002</v>
      </c>
      <c r="AI56" s="277"/>
      <c r="AJ56" s="179"/>
      <c r="AK56" s="179"/>
      <c r="AL56" s="177"/>
      <c r="AM56" s="177"/>
    </row>
    <row r="57" spans="2:39" ht="40.15" customHeight="1" x14ac:dyDescent="0.35">
      <c r="B57" s="271" t="s">
        <v>30</v>
      </c>
      <c r="C57" s="272"/>
      <c r="D57" s="236">
        <f t="shared" si="5"/>
        <v>4.0397100000000004</v>
      </c>
      <c r="E57" s="87">
        <f>D46*E56</f>
        <v>2.4642231000000003</v>
      </c>
      <c r="F57" s="91"/>
      <c r="G57" s="88">
        <f t="shared" ref="G57:S57" si="9">(1-F46)*G56</f>
        <v>3.6835317476999987</v>
      </c>
      <c r="H57" s="88">
        <f t="shared" si="9"/>
        <v>2.0076468299999997</v>
      </c>
      <c r="I57" s="88">
        <f t="shared" si="9"/>
        <v>2.0499855840000012</v>
      </c>
      <c r="J57" s="88">
        <f t="shared" si="9"/>
        <v>0.42000000000000021</v>
      </c>
      <c r="K57" s="88">
        <f t="shared" si="9"/>
        <v>0.31500000000000017</v>
      </c>
      <c r="L57" s="88">
        <f t="shared" si="9"/>
        <v>3.0000000000000053E-3</v>
      </c>
      <c r="M57" s="88">
        <f t="shared" si="9"/>
        <v>0.52499999999999958</v>
      </c>
      <c r="N57" s="88">
        <f t="shared" si="9"/>
        <v>5.5000000000000028E-2</v>
      </c>
      <c r="O57" s="88">
        <f t="shared" si="9"/>
        <v>0.59400000000000053</v>
      </c>
      <c r="P57" s="88">
        <f t="shared" si="9"/>
        <v>1.3620000000000008</v>
      </c>
      <c r="Q57" s="88">
        <f t="shared" si="9"/>
        <v>5.9534999999999937E-4</v>
      </c>
      <c r="R57" s="88">
        <f t="shared" si="9"/>
        <v>2.3750000000000021E-3</v>
      </c>
      <c r="S57" s="88">
        <f t="shared" si="9"/>
        <v>21.81000000000002</v>
      </c>
      <c r="T57" s="90"/>
      <c r="V57" s="273" t="s">
        <v>160</v>
      </c>
      <c r="W57" s="274"/>
      <c r="X57" s="275">
        <v>1.2030000000000001</v>
      </c>
      <c r="Y57" s="275"/>
      <c r="Z57" s="275">
        <f t="shared" si="1"/>
        <v>116.63450712000001</v>
      </c>
      <c r="AA57" s="275"/>
      <c r="AB57" s="262">
        <v>0.4</v>
      </c>
      <c r="AC57" s="262"/>
      <c r="AD57" s="262">
        <v>0.55000000000000004</v>
      </c>
      <c r="AE57" s="262"/>
      <c r="AF57" s="263">
        <f t="shared" si="3"/>
        <v>38.781216000000008</v>
      </c>
      <c r="AG57" s="263"/>
      <c r="AH57" s="276">
        <f t="shared" si="4"/>
        <v>53.324172000000004</v>
      </c>
      <c r="AI57" s="277"/>
      <c r="AJ57" s="179"/>
      <c r="AK57" s="179"/>
      <c r="AL57" s="177"/>
      <c r="AM57" s="177"/>
    </row>
    <row r="58" spans="2:39" ht="40.15" customHeight="1" x14ac:dyDescent="0.35">
      <c r="B58" s="271" t="s">
        <v>29</v>
      </c>
      <c r="C58" s="272"/>
      <c r="D58" s="236">
        <f>D57-E57</f>
        <v>1.5754869</v>
      </c>
      <c r="E58" s="95">
        <f>(E56-E57)*D47</f>
        <v>0.77198858100000001</v>
      </c>
      <c r="F58" s="95">
        <f>(1-D47)*E58/D47</f>
        <v>0.80349831900000002</v>
      </c>
      <c r="G58" s="88">
        <f t="shared" ref="G58:S58" si="10">(1-F47)*($D$57*G56-$E$57*G57)/$D$58</f>
        <v>8.868811054077689</v>
      </c>
      <c r="H58" s="88">
        <f t="shared" si="10"/>
        <v>4.8337958291538454</v>
      </c>
      <c r="I58" s="88">
        <f t="shared" si="10"/>
        <v>0.51991372275692371</v>
      </c>
      <c r="J58" s="88">
        <f t="shared" si="10"/>
        <v>1.0703538461538469</v>
      </c>
      <c r="K58" s="88">
        <f t="shared" si="10"/>
        <v>0.80276538461538505</v>
      </c>
      <c r="L58" s="88">
        <f t="shared" si="10"/>
        <v>7.6453846153846303E-3</v>
      </c>
      <c r="M58" s="88">
        <f t="shared" si="10"/>
        <v>1.2640384615384608</v>
      </c>
      <c r="N58" s="88">
        <f t="shared" si="10"/>
        <v>0.13672435897435908</v>
      </c>
      <c r="O58" s="88">
        <f t="shared" si="10"/>
        <v>4.1574415384615397</v>
      </c>
      <c r="P58" s="88">
        <f t="shared" si="10"/>
        <v>3.3857923076923093</v>
      </c>
      <c r="Q58" s="88">
        <f t="shared" si="10"/>
        <v>1.4334196153846144E-3</v>
      </c>
      <c r="R58" s="88">
        <f t="shared" si="10"/>
        <v>5.9040064102564155E-3</v>
      </c>
      <c r="S58" s="88">
        <f t="shared" si="10"/>
        <v>55.581946153846225</v>
      </c>
      <c r="T58" s="90"/>
      <c r="V58" s="273" t="s">
        <v>161</v>
      </c>
      <c r="W58" s="274"/>
      <c r="X58" s="275">
        <v>1.2030000000000001</v>
      </c>
      <c r="Y58" s="275"/>
      <c r="Z58" s="275">
        <f t="shared" si="1"/>
        <v>45.487457776799999</v>
      </c>
      <c r="AA58" s="275"/>
      <c r="AB58" s="262">
        <v>0.4</v>
      </c>
      <c r="AC58" s="262"/>
      <c r="AD58" s="262">
        <v>0.55000000000000004</v>
      </c>
      <c r="AE58" s="262"/>
      <c r="AF58" s="263">
        <f t="shared" si="3"/>
        <v>15.124674240000001</v>
      </c>
      <c r="AG58" s="263"/>
      <c r="AH58" s="276">
        <f t="shared" si="4"/>
        <v>20.796427080000001</v>
      </c>
      <c r="AI58" s="277"/>
      <c r="AJ58" s="179"/>
      <c r="AK58" s="179"/>
      <c r="AL58" s="177"/>
      <c r="AM58" s="177"/>
    </row>
    <row r="59" spans="2:39" ht="40.15" customHeight="1" x14ac:dyDescent="0.35">
      <c r="B59" s="278" t="s">
        <v>31</v>
      </c>
      <c r="C59" s="279"/>
      <c r="D59" s="167"/>
      <c r="E59" s="87"/>
      <c r="F59" s="87"/>
      <c r="G59" s="89"/>
      <c r="H59" s="89"/>
      <c r="I59" s="89"/>
      <c r="J59" s="89"/>
      <c r="K59" s="89"/>
      <c r="L59" s="89"/>
      <c r="M59" s="89"/>
      <c r="N59" s="89"/>
      <c r="O59" s="89"/>
      <c r="P59" s="89"/>
      <c r="Q59" s="89"/>
      <c r="R59" s="89"/>
      <c r="S59" s="89"/>
      <c r="T59" s="90"/>
      <c r="V59" s="278" t="s">
        <v>31</v>
      </c>
      <c r="W59" s="279"/>
      <c r="X59" s="275"/>
      <c r="Y59" s="275"/>
      <c r="Z59" s="275"/>
      <c r="AA59" s="275"/>
      <c r="AB59" s="262"/>
      <c r="AC59" s="262"/>
      <c r="AD59" s="262"/>
      <c r="AE59" s="262"/>
      <c r="AF59" s="263"/>
      <c r="AG59" s="263"/>
      <c r="AH59" s="276"/>
      <c r="AI59" s="277"/>
      <c r="AJ59" s="179"/>
      <c r="AK59" s="179"/>
      <c r="AL59" s="177"/>
      <c r="AM59" s="177"/>
    </row>
    <row r="60" spans="2:39" ht="40.15" customHeight="1" x14ac:dyDescent="0.35">
      <c r="B60" s="271" t="s">
        <v>35</v>
      </c>
      <c r="C60" s="272"/>
      <c r="D60" s="167">
        <f>1%*(E57+E58)</f>
        <v>3.2362116810000001E-2</v>
      </c>
      <c r="E60" s="87">
        <f>D60</f>
        <v>3.2362116810000001E-2</v>
      </c>
      <c r="F60" s="87">
        <f>E60</f>
        <v>3.2362116810000001E-2</v>
      </c>
      <c r="G60" s="90"/>
      <c r="H60" s="90"/>
      <c r="I60" s="90"/>
      <c r="J60" s="90"/>
      <c r="K60" s="90"/>
      <c r="L60" s="90"/>
      <c r="M60" s="90"/>
      <c r="N60" s="90"/>
      <c r="O60" s="90"/>
      <c r="P60" s="90"/>
      <c r="Q60" s="90"/>
      <c r="R60" s="90"/>
      <c r="S60" s="90"/>
      <c r="T60" s="90"/>
      <c r="V60" s="273" t="s">
        <v>35</v>
      </c>
      <c r="W60" s="274"/>
      <c r="X60" s="275">
        <v>0.01</v>
      </c>
      <c r="Y60" s="275"/>
      <c r="Z60" s="275">
        <f t="shared" si="1"/>
        <v>7.7669080344000005E-3</v>
      </c>
      <c r="AA60" s="275"/>
      <c r="AB60" s="262"/>
      <c r="AC60" s="262"/>
      <c r="AD60" s="262"/>
      <c r="AE60" s="262"/>
      <c r="AF60" s="263"/>
      <c r="AG60" s="263"/>
      <c r="AH60" s="264"/>
      <c r="AI60" s="264"/>
      <c r="AJ60" s="178"/>
      <c r="AK60" s="178"/>
      <c r="AL60" s="177"/>
      <c r="AM60" s="177"/>
    </row>
    <row r="61" spans="2:39" ht="46.15" customHeight="1" x14ac:dyDescent="0.35">
      <c r="B61" s="265" t="s">
        <v>36</v>
      </c>
      <c r="C61" s="266"/>
      <c r="D61" s="267"/>
      <c r="E61" s="93">
        <f>E57+E58-E60</f>
        <v>3.2038495641900004</v>
      </c>
      <c r="F61" s="93"/>
      <c r="G61" s="93">
        <f>G58</f>
        <v>8.868811054077689</v>
      </c>
      <c r="H61" s="93">
        <f t="shared" ref="H61:S61" si="11">H58</f>
        <v>4.8337958291538454</v>
      </c>
      <c r="I61" s="93">
        <f t="shared" si="11"/>
        <v>0.51991372275692371</v>
      </c>
      <c r="J61" s="93">
        <f t="shared" si="11"/>
        <v>1.0703538461538469</v>
      </c>
      <c r="K61" s="93">
        <f t="shared" si="11"/>
        <v>0.80276538461538505</v>
      </c>
      <c r="L61" s="93">
        <f t="shared" si="11"/>
        <v>7.6453846153846303E-3</v>
      </c>
      <c r="M61" s="93">
        <f t="shared" si="11"/>
        <v>1.2640384615384608</v>
      </c>
      <c r="N61" s="93">
        <f t="shared" si="11"/>
        <v>0.13672435897435908</v>
      </c>
      <c r="O61" s="93">
        <f t="shared" si="11"/>
        <v>4.1574415384615397</v>
      </c>
      <c r="P61" s="93">
        <f t="shared" si="11"/>
        <v>3.3857923076923093</v>
      </c>
      <c r="Q61" s="93">
        <f t="shared" si="11"/>
        <v>1.4334196153846144E-3</v>
      </c>
      <c r="R61" s="93">
        <f t="shared" si="11"/>
        <v>5.9040064102564155E-3</v>
      </c>
      <c r="S61" s="93">
        <f t="shared" si="11"/>
        <v>55.581946153846225</v>
      </c>
      <c r="T61" s="94">
        <v>7.2</v>
      </c>
      <c r="V61" s="258" t="s">
        <v>141</v>
      </c>
      <c r="W61" s="259"/>
      <c r="X61" s="259"/>
      <c r="Y61" s="260"/>
      <c r="Z61" s="268">
        <f>SUM(Z51:AA60)</f>
        <v>285.17175580483439</v>
      </c>
      <c r="AA61" s="268"/>
      <c r="AB61" s="268">
        <f t="shared" ref="AB61" si="12">SUM(AB52:AC60)</f>
        <v>1.3</v>
      </c>
      <c r="AC61" s="268"/>
      <c r="AD61" s="268">
        <f t="shared" ref="AD61" si="13">SUM(AD52:AE60)</f>
        <v>2.5599999999999996</v>
      </c>
      <c r="AE61" s="268"/>
      <c r="AF61" s="269">
        <f>SUM(AF52:AG60)</f>
        <v>114.95411424000001</v>
      </c>
      <c r="AG61" s="269"/>
      <c r="AH61" s="270">
        <f>SUM(AH52:AI60)</f>
        <v>261.13915908000001</v>
      </c>
      <c r="AI61" s="270"/>
      <c r="AJ61" s="180"/>
      <c r="AK61" s="180"/>
      <c r="AL61" s="181"/>
      <c r="AM61" s="181"/>
    </row>
    <row r="62" spans="2:39" ht="40.15" customHeight="1" x14ac:dyDescent="0.35">
      <c r="B62" s="258" t="s">
        <v>132</v>
      </c>
      <c r="C62" s="259"/>
      <c r="D62" s="260"/>
      <c r="E62" s="54"/>
      <c r="F62" s="87">
        <f>F52+F53+F54+F55</f>
        <v>1.2473999999999998</v>
      </c>
      <c r="G62" s="85">
        <f>($D$51*G51-$E$55*G55)/$F$62</f>
        <v>8875.9894525284708</v>
      </c>
      <c r="H62" s="85">
        <f>($D$51*H51-$E$55*H55)/$F$62</f>
        <v>3252.9198753492069</v>
      </c>
      <c r="I62" s="85">
        <f>($D$51*I51-$E$55*I55)/$F$62</f>
        <v>3363.128827349688</v>
      </c>
      <c r="J62" s="129">
        <f>((($D$51*J51)-($E$53*J53))+($F$54*J54)+(($E$54*J54)-($E$55*J55)))/$F$62</f>
        <v>14121.255411255412</v>
      </c>
      <c r="K62" s="129">
        <f>((($D$51*K51)-($E$53*K53))+($F$54*K54)+(($E$54*K54)-($E$55*K55)))/$F$62</f>
        <v>10551.101491101492</v>
      </c>
      <c r="L62" s="129">
        <f>((($D$51*L51)-($E$53*L53))+($F$54*L54)+(($E$54*L54)-($E$55*L55)))/$F$62</f>
        <v>339.35485810485812</v>
      </c>
      <c r="M62" s="129">
        <f>((($D$51*M51)-($E$53*M53))+($F$54*M54)+(($E$54*M54)-($E$55*M55)))/$F$62</f>
        <v>1230.1343434343437</v>
      </c>
      <c r="N62" s="129">
        <f>((($D$51*N51)-($E$52*N52))+($F$54*N54)+(($E$54*N54)-($E$55*N55)))/$F$62</f>
        <v>0.51798941798941733</v>
      </c>
      <c r="O62" s="129">
        <f>((($D$51*O51)-($E$53*O53))+($F$54*O54)+(($E$54*O54)-($E$55*O55)))/$F$62</f>
        <v>4.6619576719576692</v>
      </c>
      <c r="P62" s="129">
        <f>M62+O62</f>
        <v>1234.7963011063014</v>
      </c>
      <c r="Q62" s="129">
        <f>((($D$51*Q51)-($E$53*Q53))+($F$54*Q54)+(($E$54*Q54)-($E$55*Q55)))/$F$62</f>
        <v>13.818285066378069</v>
      </c>
      <c r="R62" s="90">
        <f>((($D$51*R51)-($E$53*R53))+($F$54*R54)+(($E$54*R54)-($E$55*R55)))/$F$62</f>
        <v>0.28932299182299187</v>
      </c>
      <c r="S62" s="129">
        <f>((($D$51*S51)-($E$53*S53))+($F$54*S54)+(($E$54*S54)-($E$55*S55)))/$F$62</f>
        <v>2181.0000000000009</v>
      </c>
      <c r="T62" s="54"/>
      <c r="X62" s="107"/>
      <c r="Y62" s="58"/>
      <c r="Z62" s="58"/>
      <c r="AA62" s="58"/>
      <c r="AB62" s="58"/>
      <c r="AC62" s="58"/>
      <c r="AD62" s="58"/>
      <c r="AE62" s="58"/>
      <c r="AF62" s="58"/>
      <c r="AG62" s="58"/>
      <c r="AH62" s="58"/>
      <c r="AJ62" s="182"/>
      <c r="AK62" s="182"/>
      <c r="AL62" s="182"/>
      <c r="AM62" s="182"/>
    </row>
    <row r="63" spans="2:39" ht="47.45" customHeight="1" x14ac:dyDescent="0.35">
      <c r="B63" s="258" t="s">
        <v>133</v>
      </c>
      <c r="C63" s="259"/>
      <c r="D63" s="260"/>
      <c r="E63" s="54"/>
      <c r="F63" s="87">
        <f>F56+F58+F59+F60</f>
        <v>1.5487504358099997</v>
      </c>
      <c r="G63" s="129">
        <f t="shared" ref="G63:R63" si="14">((($E$55*G55-($E$61*G61)))/$F$63)</f>
        <v>143.13243461304242</v>
      </c>
      <c r="H63" s="129">
        <f t="shared" si="14"/>
        <v>78.011918534565197</v>
      </c>
      <c r="I63" s="129">
        <f t="shared" si="14"/>
        <v>36.911934994891666</v>
      </c>
      <c r="J63" s="129">
        <f t="shared" si="14"/>
        <v>857.01267073561178</v>
      </c>
      <c r="K63" s="129">
        <f t="shared" si="14"/>
        <v>642.75950305170863</v>
      </c>
      <c r="L63" s="129">
        <f t="shared" si="14"/>
        <v>7.6558527853654539</v>
      </c>
      <c r="M63" s="129">
        <f t="shared" si="14"/>
        <v>158.49016423198199</v>
      </c>
      <c r="N63" s="129">
        <f t="shared" si="14"/>
        <v>3.0926969325311333</v>
      </c>
      <c r="O63" s="129">
        <f t="shared" si="14"/>
        <v>21.779443581698334</v>
      </c>
      <c r="P63" s="129">
        <f t="shared" si="14"/>
        <v>410.94842401622572</v>
      </c>
      <c r="Q63" s="87">
        <f t="shared" si="14"/>
        <v>3.3573354484807076E-2</v>
      </c>
      <c r="R63" s="87">
        <f t="shared" si="14"/>
        <v>0.13354827663202623</v>
      </c>
      <c r="S63" s="129">
        <f>(($E$55*S55)-($E$61*S61))/$F$63</f>
        <v>6577.7830762708809</v>
      </c>
      <c r="T63" s="54"/>
    </row>
    <row r="64" spans="2:39" ht="42.6" customHeight="1" x14ac:dyDescent="0.35">
      <c r="B64" s="258" t="s">
        <v>134</v>
      </c>
      <c r="C64" s="259"/>
      <c r="D64" s="260"/>
      <c r="E64" s="85"/>
      <c r="F64" s="87">
        <f>SUM(F51:F61)</f>
        <v>2.7961504358099996</v>
      </c>
      <c r="G64" s="129">
        <f t="shared" ref="G64:S64" si="15">(G62*$F$62+G63*$F$63)/$F64</f>
        <v>4038.9764151934623</v>
      </c>
      <c r="H64" s="129">
        <f t="shared" si="15"/>
        <v>1494.380699917147</v>
      </c>
      <c r="I64" s="129">
        <f t="shared" si="15"/>
        <v>1520.7816504386672</v>
      </c>
      <c r="J64" s="129">
        <f t="shared" si="15"/>
        <v>6774.368254549664</v>
      </c>
      <c r="K64" s="129">
        <f t="shared" si="15"/>
        <v>5063.0030055487059</v>
      </c>
      <c r="L64" s="129">
        <f t="shared" si="15"/>
        <v>155.63120272953793</v>
      </c>
      <c r="M64" s="129">
        <f t="shared" si="15"/>
        <v>636.56492445130664</v>
      </c>
      <c r="N64" s="129">
        <f t="shared" si="15"/>
        <v>1.9440855729606452</v>
      </c>
      <c r="O64" s="129">
        <f t="shared" si="15"/>
        <v>14.143104831696469</v>
      </c>
      <c r="P64" s="129">
        <f t="shared" si="15"/>
        <v>778.47794915225847</v>
      </c>
      <c r="Q64" s="129">
        <f t="shared" si="15"/>
        <v>6.1831170876117856</v>
      </c>
      <c r="R64" s="90">
        <f t="shared" si="15"/>
        <v>0.20304145455287764</v>
      </c>
      <c r="S64" s="129">
        <f t="shared" si="15"/>
        <v>4616.3195086815676</v>
      </c>
      <c r="T64" s="90"/>
    </row>
    <row r="65" spans="2:22" ht="42.6" customHeight="1" x14ac:dyDescent="0.35">
      <c r="B65" s="261" t="s">
        <v>4</v>
      </c>
      <c r="C65" s="261"/>
      <c r="D65" s="261"/>
      <c r="E65" s="172">
        <f>E61/D51</f>
        <v>0.53397492736500007</v>
      </c>
      <c r="F65" s="55"/>
      <c r="G65" s="55"/>
      <c r="H65" s="55"/>
      <c r="I65" s="70"/>
      <c r="J65" s="70"/>
      <c r="K65" s="70"/>
      <c r="L65" s="70"/>
      <c r="M65" s="70"/>
      <c r="N65" s="70"/>
      <c r="O65" s="70"/>
      <c r="P65" s="70"/>
      <c r="Q65" s="70"/>
      <c r="R65" s="55"/>
    </row>
    <row r="66" spans="2:22" ht="42.6" customHeight="1" x14ac:dyDescent="0.25"/>
    <row r="67" spans="2:22" ht="21.6" customHeight="1" x14ac:dyDescent="0.25">
      <c r="J67" s="134"/>
      <c r="K67" s="134"/>
      <c r="L67" s="134"/>
      <c r="M67" s="134"/>
      <c r="N67" s="134"/>
      <c r="O67" s="134"/>
      <c r="P67" s="134"/>
      <c r="Q67" s="134"/>
      <c r="R67" s="134"/>
      <c r="S67" s="134"/>
      <c r="T67" s="134"/>
      <c r="U67" s="134"/>
      <c r="V67" s="134"/>
    </row>
    <row r="68" spans="2:22" ht="21.6" customHeight="1" x14ac:dyDescent="0.25">
      <c r="J68" s="124"/>
      <c r="K68" s="124"/>
      <c r="L68" s="124"/>
      <c r="M68" s="124"/>
      <c r="N68" s="124"/>
      <c r="O68" s="124"/>
      <c r="P68" s="124"/>
      <c r="Q68" s="124"/>
      <c r="R68" s="124"/>
      <c r="S68" s="124"/>
      <c r="T68" s="124"/>
      <c r="U68" s="124"/>
      <c r="V68" s="124"/>
    </row>
  </sheetData>
  <sheetProtection algorithmName="SHA-512" hashValue="U91qMY0k1oEsW4EwjHeGMQXKWoXaxCyjQkH6vujMASlcRlmNTX4NmWpEoAmwYgEMjcwWomohy6qNO/DxDyDp8g==" saltValue="p95P5g4aFy0UIooVrqeVKQ==" spinCount="100000" sheet="1" objects="1" scenarios="1"/>
  <mergeCells count="132">
    <mergeCell ref="AN4:AQ4"/>
    <mergeCell ref="AF6:AG6"/>
    <mergeCell ref="J10:K10"/>
    <mergeCell ref="AN10:AO10"/>
    <mergeCell ref="B12:C12"/>
    <mergeCell ref="AL22:AM22"/>
    <mergeCell ref="P22:Q22"/>
    <mergeCell ref="S22:T22"/>
    <mergeCell ref="H22:I22"/>
    <mergeCell ref="AB11:AC11"/>
    <mergeCell ref="AG12:AH12"/>
    <mergeCell ref="K23:L23"/>
    <mergeCell ref="D39:E39"/>
    <mergeCell ref="D40:E40"/>
    <mergeCell ref="D41:E41"/>
    <mergeCell ref="D42:E42"/>
    <mergeCell ref="D43:E43"/>
    <mergeCell ref="C2:AA2"/>
    <mergeCell ref="B47:C47"/>
    <mergeCell ref="D47:E47"/>
    <mergeCell ref="B48:C48"/>
    <mergeCell ref="B45:C45"/>
    <mergeCell ref="B41:C41"/>
    <mergeCell ref="B42:C42"/>
    <mergeCell ref="B39:C39"/>
    <mergeCell ref="B40:C40"/>
    <mergeCell ref="AH49:AI50"/>
    <mergeCell ref="B50:C50"/>
    <mergeCell ref="X50:Y50"/>
    <mergeCell ref="Z50:AA50"/>
    <mergeCell ref="B46:C46"/>
    <mergeCell ref="B43:C43"/>
    <mergeCell ref="B44:C44"/>
    <mergeCell ref="D44:E44"/>
    <mergeCell ref="D45:E45"/>
    <mergeCell ref="D46:E46"/>
    <mergeCell ref="B51:C51"/>
    <mergeCell ref="V51:W51"/>
    <mergeCell ref="X51:Y51"/>
    <mergeCell ref="Z51:AA51"/>
    <mergeCell ref="AB51:AC51"/>
    <mergeCell ref="AD51:AE51"/>
    <mergeCell ref="AF51:AG51"/>
    <mergeCell ref="AH51:AI51"/>
    <mergeCell ref="V49:W50"/>
    <mergeCell ref="X49:AA49"/>
    <mergeCell ref="AB49:AC50"/>
    <mergeCell ref="AD49:AE50"/>
    <mergeCell ref="AF49:AG50"/>
    <mergeCell ref="B53:C53"/>
    <mergeCell ref="V53:W53"/>
    <mergeCell ref="X53:Y53"/>
    <mergeCell ref="Z53:AA53"/>
    <mergeCell ref="AB53:AC53"/>
    <mergeCell ref="AD53:AE53"/>
    <mergeCell ref="AF53:AG53"/>
    <mergeCell ref="AH53:AI53"/>
    <mergeCell ref="V52:W52"/>
    <mergeCell ref="X52:Y52"/>
    <mergeCell ref="Z52:AA52"/>
    <mergeCell ref="AB52:AC52"/>
    <mergeCell ref="AD52:AE52"/>
    <mergeCell ref="B52:C52"/>
    <mergeCell ref="AF52:AG52"/>
    <mergeCell ref="AH52:AI52"/>
    <mergeCell ref="AF54:AG54"/>
    <mergeCell ref="AH54:AI54"/>
    <mergeCell ref="B55:C55"/>
    <mergeCell ref="V55:W55"/>
    <mergeCell ref="X55:Y55"/>
    <mergeCell ref="Z55:AA55"/>
    <mergeCell ref="AB55:AC55"/>
    <mergeCell ref="AD55:AE55"/>
    <mergeCell ref="AF55:AG55"/>
    <mergeCell ref="AH55:AI55"/>
    <mergeCell ref="V54:W54"/>
    <mergeCell ref="X54:Y54"/>
    <mergeCell ref="Z54:AA54"/>
    <mergeCell ref="AB54:AC54"/>
    <mergeCell ref="AD54:AE54"/>
    <mergeCell ref="B54:C54"/>
    <mergeCell ref="AD56:AE56"/>
    <mergeCell ref="AF56:AG56"/>
    <mergeCell ref="AH56:AI56"/>
    <mergeCell ref="B57:C57"/>
    <mergeCell ref="V57:W57"/>
    <mergeCell ref="X57:Y57"/>
    <mergeCell ref="Z57:AA57"/>
    <mergeCell ref="AB57:AC57"/>
    <mergeCell ref="AD57:AE57"/>
    <mergeCell ref="AF57:AG57"/>
    <mergeCell ref="AH57:AI57"/>
    <mergeCell ref="B56:C56"/>
    <mergeCell ref="V56:W56"/>
    <mergeCell ref="X56:Y56"/>
    <mergeCell ref="Z56:AA56"/>
    <mergeCell ref="AB56:AC56"/>
    <mergeCell ref="AD58:AE58"/>
    <mergeCell ref="AF58:AG58"/>
    <mergeCell ref="AH58:AI58"/>
    <mergeCell ref="B59:C59"/>
    <mergeCell ref="V59:W59"/>
    <mergeCell ref="X59:Y59"/>
    <mergeCell ref="Z59:AA59"/>
    <mergeCell ref="AB59:AC59"/>
    <mergeCell ref="AD59:AE59"/>
    <mergeCell ref="AF59:AG59"/>
    <mergeCell ref="AH59:AI59"/>
    <mergeCell ref="B58:C58"/>
    <mergeCell ref="V58:W58"/>
    <mergeCell ref="X58:Y58"/>
    <mergeCell ref="Z58:AA58"/>
    <mergeCell ref="AB58:AC58"/>
    <mergeCell ref="B62:D62"/>
    <mergeCell ref="B63:D63"/>
    <mergeCell ref="B64:D64"/>
    <mergeCell ref="B65:D65"/>
    <mergeCell ref="AD60:AE60"/>
    <mergeCell ref="AF60:AG60"/>
    <mergeCell ref="AH60:AI60"/>
    <mergeCell ref="B61:D61"/>
    <mergeCell ref="V61:Y61"/>
    <mergeCell ref="Z61:AA61"/>
    <mergeCell ref="AB61:AC61"/>
    <mergeCell ref="AD61:AE61"/>
    <mergeCell ref="AF61:AG61"/>
    <mergeCell ref="AH61:AI61"/>
    <mergeCell ref="B60:C60"/>
    <mergeCell ref="V60:W60"/>
    <mergeCell ref="X60:Y60"/>
    <mergeCell ref="Z60:AA60"/>
    <mergeCell ref="AB60:AC60"/>
  </mergeCells>
  <pageMargins left="0.7" right="0.7" top="0.75" bottom="0.75" header="0.3" footer="0.3"/>
  <pageSetup paperSize="9" scale="34" orientation="landscape"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pageSetUpPr fitToPage="1"/>
  </sheetPr>
  <dimension ref="B1:AT68"/>
  <sheetViews>
    <sheetView topLeftCell="A26" zoomScale="70" zoomScaleNormal="70" workbookViewId="0">
      <selection activeCell="T61" sqref="T61"/>
    </sheetView>
  </sheetViews>
  <sheetFormatPr baseColWidth="10" defaultColWidth="9.140625" defaultRowHeight="15" x14ac:dyDescent="0.25"/>
  <cols>
    <col min="2" max="2" width="14.42578125" customWidth="1"/>
    <col min="3" max="3" width="10" customWidth="1"/>
    <col min="4" max="4" width="11.140625" customWidth="1"/>
    <col min="5" max="5" width="11.7109375" customWidth="1"/>
    <col min="6" max="6" width="10.85546875" customWidth="1"/>
    <col min="7" max="7" width="9.7109375" customWidth="1"/>
    <col min="8" max="9" width="10.28515625" customWidth="1"/>
    <col min="10" max="10" width="8.85546875" customWidth="1"/>
    <col min="13" max="13" width="9.7109375" bestFit="1" customWidth="1"/>
    <col min="14" max="14" width="9.7109375" customWidth="1"/>
    <col min="16" max="16" width="11" customWidth="1"/>
    <col min="17" max="17" width="10.85546875" customWidth="1"/>
    <col min="18" max="18" width="9.28515625" bestFit="1" customWidth="1"/>
    <col min="23" max="23" width="7.7109375" customWidth="1"/>
    <col min="24" max="24" width="6.85546875" customWidth="1"/>
    <col min="27" max="27" width="10.85546875" customWidth="1"/>
    <col min="28" max="28" width="11.28515625" customWidth="1"/>
    <col min="29" max="29" width="9.28515625" customWidth="1"/>
    <col min="36" max="36" width="9.42578125" customWidth="1"/>
    <col min="37" max="37" width="8.28515625" customWidth="1"/>
    <col min="38" max="38" width="8.140625" customWidth="1"/>
    <col min="39" max="39" width="10.28515625" customWidth="1"/>
    <col min="40" max="40" width="16.42578125" bestFit="1" customWidth="1"/>
    <col min="43" max="43" width="9.5703125" customWidth="1"/>
    <col min="44" max="44" width="9.85546875" bestFit="1" customWidth="1"/>
    <col min="45" max="45" width="10.28515625" bestFit="1" customWidth="1"/>
    <col min="46" max="46" width="1.28515625" customWidth="1"/>
  </cols>
  <sheetData>
    <row r="1" spans="2:46" ht="36.6" customHeight="1" x14ac:dyDescent="0.25"/>
    <row r="2" spans="2:46" ht="46.15" customHeight="1" x14ac:dyDescent="0.7">
      <c r="C2" s="298" t="s">
        <v>116</v>
      </c>
      <c r="D2" s="298"/>
      <c r="E2" s="298"/>
      <c r="F2" s="298"/>
      <c r="G2" s="298"/>
      <c r="H2" s="298"/>
      <c r="I2" s="298"/>
      <c r="J2" s="298"/>
      <c r="K2" s="298"/>
      <c r="L2" s="298"/>
      <c r="M2" s="298"/>
      <c r="N2" s="298"/>
      <c r="O2" s="298"/>
      <c r="P2" s="298"/>
      <c r="Q2" s="298"/>
      <c r="R2" s="298"/>
      <c r="S2" s="298"/>
      <c r="T2" s="298"/>
      <c r="U2" s="298"/>
      <c r="V2" s="298"/>
      <c r="W2" s="298"/>
      <c r="X2" s="298"/>
      <c r="Y2" s="298"/>
      <c r="Z2" s="298"/>
      <c r="AA2" s="298"/>
    </row>
    <row r="3" spans="2:46" ht="31.9" customHeight="1" thickBot="1" x14ac:dyDescent="0.3"/>
    <row r="4" spans="2:46" ht="18.75" x14ac:dyDescent="0.3">
      <c r="B4" s="1"/>
      <c r="C4" s="2"/>
      <c r="D4" s="2"/>
      <c r="E4" s="2"/>
      <c r="F4" s="2"/>
      <c r="G4" s="2"/>
      <c r="H4" s="2"/>
      <c r="I4" s="2"/>
      <c r="J4" s="2"/>
      <c r="K4" s="2"/>
      <c r="L4" s="2"/>
      <c r="M4" s="2"/>
      <c r="N4" s="2"/>
      <c r="O4" s="2"/>
      <c r="P4" s="2"/>
      <c r="Q4" s="2"/>
      <c r="R4" s="2"/>
      <c r="S4" s="2"/>
      <c r="T4" s="2"/>
      <c r="U4" s="2"/>
      <c r="V4" s="2"/>
      <c r="W4" s="2"/>
      <c r="X4" s="2"/>
      <c r="Y4" s="3"/>
      <c r="Z4" s="2"/>
      <c r="AA4" s="3"/>
      <c r="AB4" s="3"/>
      <c r="AC4" s="3"/>
      <c r="AD4" s="3"/>
      <c r="AE4" s="3"/>
      <c r="AF4" s="3"/>
      <c r="AG4" s="3"/>
      <c r="AH4" s="3"/>
      <c r="AI4" s="3"/>
      <c r="AJ4" s="3"/>
      <c r="AK4" s="3"/>
      <c r="AL4" s="3"/>
      <c r="AM4" s="2"/>
      <c r="AN4" s="299"/>
      <c r="AO4" s="299"/>
      <c r="AP4" s="299"/>
      <c r="AQ4" s="299"/>
      <c r="AR4" s="3"/>
      <c r="AS4" s="3"/>
      <c r="AT4" s="4"/>
    </row>
    <row r="5" spans="2:46" ht="18.75" x14ac:dyDescent="0.3">
      <c r="B5" s="5"/>
      <c r="C5" s="6"/>
      <c r="D5" s="6"/>
      <c r="E5" s="6"/>
      <c r="F5" s="6"/>
      <c r="G5" s="6"/>
      <c r="H5" s="6"/>
      <c r="I5" s="6"/>
      <c r="J5" s="6"/>
      <c r="K5" s="6"/>
      <c r="L5" s="6"/>
      <c r="M5" s="6"/>
      <c r="N5" s="6"/>
      <c r="O5" s="6"/>
      <c r="P5" s="6"/>
      <c r="Q5" s="6"/>
      <c r="R5" s="6"/>
      <c r="S5" s="6"/>
      <c r="T5" s="6"/>
      <c r="U5" s="6"/>
      <c r="V5" s="6"/>
      <c r="W5" s="6"/>
      <c r="X5" s="6"/>
      <c r="Y5" s="6"/>
      <c r="Z5" s="6"/>
      <c r="AA5" s="7"/>
      <c r="AB5" s="7"/>
      <c r="AC5" s="7"/>
      <c r="AD5" s="7"/>
      <c r="AE5" s="7"/>
      <c r="AF5" s="7"/>
      <c r="AG5" s="7"/>
      <c r="AH5" s="7"/>
      <c r="AI5" s="7"/>
      <c r="AJ5" s="7"/>
      <c r="AK5" s="7"/>
      <c r="AL5" s="7"/>
      <c r="AM5" s="7"/>
      <c r="AN5" s="7"/>
      <c r="AO5" s="8"/>
      <c r="AP5" s="9"/>
      <c r="AQ5" s="7"/>
      <c r="AR5" s="7"/>
      <c r="AS5" s="7"/>
      <c r="AT5" s="10"/>
    </row>
    <row r="6" spans="2:46" ht="18.75" x14ac:dyDescent="0.3">
      <c r="B6" s="5"/>
      <c r="C6" s="6"/>
      <c r="D6" s="6"/>
      <c r="E6" s="6"/>
      <c r="F6" s="6"/>
      <c r="G6" s="6"/>
      <c r="H6" s="6"/>
      <c r="I6" s="6"/>
      <c r="J6" s="6"/>
      <c r="K6" s="6"/>
      <c r="L6" s="6"/>
      <c r="M6" s="6"/>
      <c r="N6" s="6"/>
      <c r="O6" s="6"/>
      <c r="P6" s="6"/>
      <c r="Q6" s="6"/>
      <c r="R6" s="6"/>
      <c r="S6" s="6"/>
      <c r="T6" s="6"/>
      <c r="U6" s="6"/>
      <c r="V6" s="6"/>
      <c r="W6" s="6"/>
      <c r="X6" s="6"/>
      <c r="Y6" s="6"/>
      <c r="Z6" s="55"/>
      <c r="AA6" s="55"/>
      <c r="AB6" s="7"/>
      <c r="AC6" s="7"/>
      <c r="AD6" s="7"/>
      <c r="AE6" s="7"/>
      <c r="AF6" s="300"/>
      <c r="AG6" s="300"/>
      <c r="AH6" s="7"/>
      <c r="AM6" s="7"/>
      <c r="AN6" s="16">
        <f>D60</f>
        <v>3.2362116810000001E-2</v>
      </c>
      <c r="AO6" s="9" t="s">
        <v>1</v>
      </c>
      <c r="AP6" s="9"/>
      <c r="AQ6" s="7"/>
      <c r="AR6" s="7"/>
      <c r="AS6" s="7"/>
      <c r="AT6" s="10"/>
    </row>
    <row r="7" spans="2:46" ht="18.75" x14ac:dyDescent="0.3">
      <c r="B7" s="5"/>
      <c r="C7" s="6"/>
      <c r="D7" s="6"/>
      <c r="E7" s="6"/>
      <c r="F7" s="6"/>
      <c r="G7" s="6"/>
      <c r="H7" s="6"/>
      <c r="I7" s="6"/>
      <c r="J7" s="6"/>
      <c r="K7" s="6"/>
      <c r="L7" s="6"/>
      <c r="M7" s="6"/>
      <c r="N7" s="6"/>
      <c r="O7" s="6"/>
      <c r="P7" s="6"/>
      <c r="Q7" s="6"/>
      <c r="R7" s="6"/>
      <c r="S7" s="6"/>
      <c r="T7" s="6"/>
      <c r="U7" s="6"/>
      <c r="V7" s="55"/>
      <c r="W7" s="55"/>
      <c r="X7" s="6"/>
      <c r="Y7" s="6"/>
      <c r="Z7" s="55"/>
      <c r="AA7" s="166" t="s">
        <v>2</v>
      </c>
      <c r="AB7" s="166"/>
      <c r="AC7" s="7"/>
      <c r="AD7" s="7"/>
      <c r="AE7" s="7"/>
      <c r="AF7" s="8"/>
      <c r="AG7" s="9"/>
      <c r="AH7" s="7"/>
      <c r="AI7" s="7"/>
      <c r="AJ7" s="7"/>
      <c r="AK7" s="7"/>
      <c r="AL7" s="7"/>
      <c r="AM7" s="7"/>
      <c r="AN7" s="7"/>
      <c r="AO7" s="7"/>
      <c r="AP7" s="7"/>
      <c r="AQ7" s="7"/>
      <c r="AR7" s="7"/>
      <c r="AS7" s="7"/>
      <c r="AT7" s="10"/>
    </row>
    <row r="8" spans="2:46" ht="18.75" x14ac:dyDescent="0.3">
      <c r="B8" s="5"/>
      <c r="C8" s="6"/>
      <c r="D8" s="6"/>
      <c r="E8" s="6"/>
      <c r="F8" s="6"/>
      <c r="G8" s="6"/>
      <c r="H8" s="6"/>
      <c r="I8" s="6"/>
      <c r="J8" s="6"/>
      <c r="K8" s="6"/>
      <c r="L8" s="6"/>
      <c r="M8" s="6"/>
      <c r="N8" s="6"/>
      <c r="O8" s="6"/>
      <c r="P8" s="6"/>
      <c r="Q8" s="6"/>
      <c r="R8" s="6"/>
      <c r="S8" s="6"/>
      <c r="T8" s="6"/>
      <c r="U8" s="6"/>
      <c r="V8" s="6"/>
      <c r="W8" s="6"/>
      <c r="X8" s="6"/>
      <c r="Y8" s="6"/>
      <c r="Z8" s="11"/>
      <c r="AA8" s="8">
        <f>W13*Z20</f>
        <v>4.0397100000000004</v>
      </c>
      <c r="AB8" s="9" t="s">
        <v>1</v>
      </c>
      <c r="AC8" s="6"/>
      <c r="AD8" s="6"/>
      <c r="AE8" s="6"/>
      <c r="AF8" s="11"/>
      <c r="AG8" s="9"/>
      <c r="AH8" s="7"/>
      <c r="AI8" s="7"/>
      <c r="AJ8" s="7"/>
      <c r="AK8" s="7"/>
      <c r="AL8" s="7"/>
      <c r="AM8" s="6"/>
      <c r="AN8" s="7"/>
      <c r="AO8" s="55"/>
      <c r="AP8" s="55"/>
      <c r="AQ8" s="7"/>
      <c r="AR8" s="7"/>
      <c r="AS8" s="7"/>
      <c r="AT8" s="10"/>
    </row>
    <row r="9" spans="2:46" ht="18.75" x14ac:dyDescent="0.3">
      <c r="B9" s="5"/>
      <c r="C9" s="6"/>
      <c r="D9" s="6"/>
      <c r="E9" s="6"/>
      <c r="F9" s="6"/>
      <c r="G9" s="6"/>
      <c r="H9" s="6"/>
      <c r="I9" s="6"/>
      <c r="J9" s="6"/>
      <c r="K9" s="6"/>
      <c r="L9" s="6"/>
      <c r="M9" s="6"/>
      <c r="N9" s="6"/>
      <c r="O9" s="6"/>
      <c r="P9" s="6"/>
      <c r="Q9" s="6"/>
      <c r="R9" s="6"/>
      <c r="S9" s="6"/>
      <c r="T9" s="6"/>
      <c r="U9" s="6"/>
      <c r="V9" s="55"/>
      <c r="W9" s="55"/>
      <c r="X9" s="55"/>
      <c r="Y9" s="6"/>
      <c r="Z9" s="6"/>
      <c r="AA9" s="55"/>
      <c r="AB9" s="55"/>
      <c r="AC9" s="7"/>
      <c r="AD9" s="6"/>
      <c r="AE9" s="6"/>
      <c r="AF9" s="7"/>
      <c r="AG9" s="7"/>
      <c r="AH9" s="7"/>
      <c r="AI9" s="6"/>
      <c r="AJ9" s="6"/>
      <c r="AK9" s="6"/>
      <c r="AL9" s="6"/>
      <c r="AM9" s="55"/>
      <c r="AN9" s="55"/>
      <c r="AO9" s="55"/>
      <c r="AP9" s="55"/>
      <c r="AQ9" s="300" t="s">
        <v>10</v>
      </c>
      <c r="AR9" s="300"/>
      <c r="AS9" s="7"/>
      <c r="AT9" s="10"/>
    </row>
    <row r="10" spans="2:46" ht="21" x14ac:dyDescent="0.35">
      <c r="B10" s="5"/>
      <c r="C10" s="7"/>
      <c r="D10" s="7"/>
      <c r="E10" s="7"/>
      <c r="F10" s="7"/>
      <c r="G10" s="7"/>
      <c r="H10" s="6"/>
      <c r="I10" s="6"/>
      <c r="J10" s="301"/>
      <c r="K10" s="301"/>
      <c r="L10" s="6"/>
      <c r="M10" s="6"/>
      <c r="N10" s="6"/>
      <c r="O10" s="6"/>
      <c r="P10" s="6"/>
      <c r="Q10" s="55"/>
      <c r="R10" s="55"/>
      <c r="S10" s="55"/>
      <c r="T10" s="55"/>
      <c r="U10" s="55"/>
      <c r="V10" s="11"/>
      <c r="W10" s="55"/>
      <c r="X10" s="55"/>
      <c r="Y10" s="6"/>
      <c r="Z10" s="6"/>
      <c r="AA10" s="55"/>
      <c r="AB10" s="55"/>
      <c r="AC10" s="7"/>
      <c r="AD10" s="7"/>
      <c r="AE10" s="7"/>
      <c r="AF10" s="7"/>
      <c r="AG10" s="7"/>
      <c r="AH10" s="7"/>
      <c r="AI10" s="6"/>
      <c r="AJ10" s="6"/>
      <c r="AK10" s="55"/>
      <c r="AL10" s="55"/>
      <c r="AM10" s="55"/>
      <c r="AP10" s="9"/>
      <c r="AQ10" s="16">
        <f>AL13-AN6-AN28</f>
        <v>3.2038495641900004</v>
      </c>
      <c r="AR10" s="9" t="s">
        <v>1</v>
      </c>
      <c r="AS10" s="55"/>
      <c r="AT10" s="10"/>
    </row>
    <row r="11" spans="2:46" ht="22.9" customHeight="1" x14ac:dyDescent="0.3">
      <c r="B11" s="56"/>
      <c r="C11" s="55"/>
      <c r="D11" s="6"/>
      <c r="E11" s="6"/>
      <c r="F11" s="6"/>
      <c r="G11" s="7"/>
      <c r="H11" s="6"/>
      <c r="I11" s="6"/>
      <c r="J11" s="6"/>
      <c r="K11" s="6"/>
      <c r="L11" s="6"/>
      <c r="M11" s="6"/>
      <c r="N11" s="6"/>
      <c r="O11" s="6"/>
      <c r="P11" s="6"/>
      <c r="Q11" s="55"/>
      <c r="R11" s="55"/>
      <c r="S11" s="55"/>
      <c r="T11" s="55"/>
      <c r="U11" s="55"/>
      <c r="V11" s="6"/>
      <c r="W11" s="6"/>
      <c r="X11" s="6"/>
      <c r="Y11" s="6"/>
      <c r="Z11" s="55"/>
      <c r="AA11" s="55"/>
      <c r="AB11" s="300" t="s">
        <v>3</v>
      </c>
      <c r="AC11" s="300"/>
      <c r="AD11" s="7"/>
      <c r="AE11" s="7"/>
      <c r="AF11" s="7"/>
      <c r="AI11" s="6"/>
      <c r="AJ11" s="6"/>
      <c r="AK11" s="16"/>
      <c r="AL11" s="9"/>
      <c r="AM11" s="7"/>
      <c r="AP11" s="7"/>
      <c r="AS11" s="55"/>
      <c r="AT11" s="10"/>
    </row>
    <row r="12" spans="2:46" ht="18.75" x14ac:dyDescent="0.3">
      <c r="B12" s="314" t="s">
        <v>0</v>
      </c>
      <c r="C12" s="300"/>
      <c r="D12" s="6"/>
      <c r="E12" s="6"/>
      <c r="F12" s="6"/>
      <c r="G12" s="7"/>
      <c r="H12" s="6"/>
      <c r="I12" s="6"/>
      <c r="J12" s="6"/>
      <c r="K12" s="6"/>
      <c r="L12" s="6"/>
      <c r="M12" s="6"/>
      <c r="N12" s="6"/>
      <c r="O12" s="6"/>
      <c r="P12" s="6"/>
      <c r="Q12" s="55"/>
      <c r="R12" s="55"/>
      <c r="S12" s="55"/>
      <c r="T12" s="55"/>
      <c r="U12" s="55"/>
      <c r="V12" s="6"/>
      <c r="W12" s="36" t="s">
        <v>15</v>
      </c>
      <c r="X12" s="6"/>
      <c r="Y12" s="6"/>
      <c r="Z12" s="55"/>
      <c r="AA12" s="55"/>
      <c r="AB12" s="8">
        <f>AA8</f>
        <v>4.0397100000000004</v>
      </c>
      <c r="AC12" s="9" t="s">
        <v>1</v>
      </c>
      <c r="AD12" s="7"/>
      <c r="AE12" s="7"/>
      <c r="AF12" s="7"/>
      <c r="AG12" s="300" t="s">
        <v>49</v>
      </c>
      <c r="AH12" s="300"/>
      <c r="AI12" s="6"/>
      <c r="AJ12" s="6"/>
      <c r="AK12" s="6"/>
      <c r="AL12" s="300" t="s">
        <v>50</v>
      </c>
      <c r="AM12" s="300"/>
      <c r="AN12" s="14"/>
      <c r="AO12" s="55"/>
      <c r="AP12" s="55"/>
      <c r="AQ12" s="14"/>
      <c r="AR12" s="7"/>
      <c r="AS12" s="55"/>
      <c r="AT12" s="10"/>
    </row>
    <row r="13" spans="2:46" ht="18.75" x14ac:dyDescent="0.3">
      <c r="B13" s="13">
        <f>D51</f>
        <v>6</v>
      </c>
      <c r="C13" s="9" t="s">
        <v>1</v>
      </c>
      <c r="D13" s="6"/>
      <c r="E13" s="6"/>
      <c r="F13" s="6"/>
      <c r="G13" s="6"/>
      <c r="H13" s="6"/>
      <c r="I13" s="6"/>
      <c r="J13" s="6"/>
      <c r="K13" s="6"/>
      <c r="L13" s="6"/>
      <c r="M13" s="8">
        <f>G14-K24</f>
        <v>5.34</v>
      </c>
      <c r="N13" s="45" t="s">
        <v>1</v>
      </c>
      <c r="O13" s="6"/>
      <c r="P13" s="6"/>
      <c r="Q13" s="8">
        <f>M13-P23</f>
        <v>5.34</v>
      </c>
      <c r="R13" s="9" t="s">
        <v>1</v>
      </c>
      <c r="S13" s="6"/>
      <c r="T13" s="6"/>
      <c r="U13" s="6"/>
      <c r="V13" s="6"/>
      <c r="W13" s="8">
        <f>Q13-S23</f>
        <v>4.7526000000000002</v>
      </c>
      <c r="X13" s="9" t="s">
        <v>1</v>
      </c>
      <c r="Y13" s="6"/>
      <c r="Z13" s="55"/>
      <c r="AA13" s="55"/>
      <c r="AB13" s="11"/>
      <c r="AC13" s="9"/>
      <c r="AD13" s="7"/>
      <c r="AE13" s="7"/>
      <c r="AF13" s="7"/>
      <c r="AG13" s="8">
        <f>(AD20)*AB12</f>
        <v>2.4642231000000003</v>
      </c>
      <c r="AH13" s="9" t="s">
        <v>1</v>
      </c>
      <c r="AI13" s="6"/>
      <c r="AJ13" s="6"/>
      <c r="AK13" s="8"/>
      <c r="AL13" s="16">
        <f>AL22+AG13</f>
        <v>3.2362116810000003</v>
      </c>
      <c r="AM13" s="9" t="s">
        <v>1</v>
      </c>
      <c r="AN13" s="6"/>
      <c r="AO13" s="55"/>
      <c r="AP13" s="55"/>
      <c r="AQ13" s="7"/>
      <c r="AR13" s="6"/>
      <c r="AS13" s="6"/>
      <c r="AT13" s="17"/>
    </row>
    <row r="14" spans="2:46" ht="18.75" x14ac:dyDescent="0.3">
      <c r="B14" s="5"/>
      <c r="C14" s="6"/>
      <c r="D14" s="6"/>
      <c r="E14" s="6"/>
      <c r="F14" s="6"/>
      <c r="G14" s="8">
        <f>B13-G24</f>
        <v>6</v>
      </c>
      <c r="H14" s="9" t="s">
        <v>1</v>
      </c>
      <c r="I14" s="6"/>
      <c r="J14" s="6"/>
      <c r="K14" s="6"/>
      <c r="L14" s="6"/>
      <c r="M14" s="55"/>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7"/>
      <c r="AP14" s="7"/>
      <c r="AQ14" s="6"/>
      <c r="AR14" s="6"/>
      <c r="AS14" s="6"/>
      <c r="AT14" s="18"/>
    </row>
    <row r="15" spans="2:46" ht="18.75" x14ac:dyDescent="0.3">
      <c r="B15" s="5"/>
      <c r="C15" s="6"/>
      <c r="D15" s="6"/>
      <c r="E15" s="6"/>
      <c r="F15" s="6"/>
      <c r="G15" s="6"/>
      <c r="H15" s="6"/>
      <c r="I15" s="6"/>
      <c r="J15" s="6"/>
      <c r="K15" s="6"/>
      <c r="L15" s="6"/>
      <c r="M15" s="6"/>
      <c r="N15" s="6"/>
      <c r="O15" s="6"/>
      <c r="P15" s="6"/>
      <c r="Q15" s="6"/>
      <c r="R15" s="6"/>
      <c r="S15" s="6"/>
      <c r="T15" s="6"/>
      <c r="U15" s="6"/>
      <c r="V15" s="6"/>
      <c r="W15" s="6"/>
      <c r="X15" s="6"/>
      <c r="Y15" s="6"/>
      <c r="Z15" s="6"/>
      <c r="AA15" s="6"/>
      <c r="AB15" s="6"/>
      <c r="AC15" s="55"/>
      <c r="AD15" s="55"/>
      <c r="AE15" s="6"/>
      <c r="AF15" s="6"/>
      <c r="AG15" s="6"/>
      <c r="AH15" s="6"/>
      <c r="AI15" s="6"/>
      <c r="AJ15" s="6"/>
      <c r="AK15" s="6"/>
      <c r="AL15" s="6"/>
      <c r="AM15" s="6"/>
      <c r="AN15" s="6"/>
      <c r="AO15" s="6"/>
      <c r="AP15" s="6"/>
      <c r="AQ15" s="6"/>
      <c r="AR15" s="6"/>
      <c r="AS15" s="6"/>
      <c r="AT15" s="18"/>
    </row>
    <row r="16" spans="2:46" ht="18.75" x14ac:dyDescent="0.3">
      <c r="B16" s="5"/>
      <c r="C16" s="6"/>
      <c r="D16" s="6"/>
      <c r="E16" s="6"/>
      <c r="F16" s="6"/>
      <c r="G16" s="6"/>
      <c r="H16" s="6"/>
      <c r="I16" s="6"/>
      <c r="J16" s="6"/>
      <c r="K16" s="6"/>
      <c r="L16" s="6"/>
      <c r="M16" s="6"/>
      <c r="N16" s="6"/>
      <c r="O16" s="6"/>
      <c r="P16" s="6"/>
      <c r="Q16" s="6"/>
      <c r="R16" s="6"/>
      <c r="S16" s="6"/>
      <c r="T16" s="6"/>
      <c r="U16" s="6"/>
      <c r="V16" s="6"/>
      <c r="W16" s="6"/>
      <c r="X16" s="6"/>
      <c r="Y16" s="6"/>
      <c r="Z16" s="6"/>
      <c r="AA16" s="6"/>
      <c r="AB16" s="6"/>
      <c r="AC16" s="55"/>
      <c r="AD16" s="55"/>
      <c r="AE16" s="7"/>
      <c r="AF16" s="6"/>
      <c r="AG16" s="6"/>
      <c r="AH16" s="6"/>
      <c r="AI16" s="6"/>
      <c r="AJ16" s="6"/>
      <c r="AK16" s="6"/>
      <c r="AL16" s="6"/>
      <c r="AM16" s="6"/>
      <c r="AN16" s="6"/>
      <c r="AO16" s="6"/>
      <c r="AP16" s="6"/>
      <c r="AQ16" s="6"/>
      <c r="AR16" s="6"/>
      <c r="AS16" s="6"/>
      <c r="AT16" s="18"/>
    </row>
    <row r="17" spans="2:46" ht="18.75" x14ac:dyDescent="0.3">
      <c r="B17" s="5"/>
      <c r="C17" s="6"/>
      <c r="D17" s="6"/>
      <c r="E17" s="6"/>
      <c r="F17" s="6"/>
      <c r="G17" s="6"/>
      <c r="H17" s="6"/>
      <c r="I17" s="6"/>
      <c r="J17" s="6"/>
      <c r="K17" s="6"/>
      <c r="L17" s="6"/>
      <c r="M17" s="6"/>
      <c r="N17" s="6"/>
      <c r="O17" s="6"/>
      <c r="P17" s="6"/>
      <c r="Q17" s="6"/>
      <c r="R17" s="6"/>
      <c r="S17" s="6"/>
      <c r="T17" s="6"/>
      <c r="U17" s="6"/>
      <c r="V17" s="6"/>
      <c r="W17" s="6"/>
      <c r="X17" s="6"/>
      <c r="Y17" s="6"/>
      <c r="Z17" s="6"/>
      <c r="AA17" s="6"/>
      <c r="AB17" s="6"/>
      <c r="AC17" s="55"/>
      <c r="AD17" s="55"/>
      <c r="AE17" s="7"/>
      <c r="AF17" s="6"/>
      <c r="AG17" s="6"/>
      <c r="AH17" s="6"/>
      <c r="AI17" s="6"/>
      <c r="AJ17" s="6"/>
      <c r="AK17" s="6"/>
      <c r="AL17" s="6"/>
      <c r="AM17" s="6"/>
      <c r="AN17" s="6"/>
      <c r="AO17" s="6"/>
      <c r="AP17" s="6"/>
      <c r="AQ17" s="6"/>
      <c r="AR17" s="6"/>
      <c r="AS17" s="6"/>
      <c r="AT17" s="18"/>
    </row>
    <row r="18" spans="2:46" ht="22.5" x14ac:dyDescent="0.35">
      <c r="B18" s="5"/>
      <c r="C18" s="6"/>
      <c r="D18" s="19"/>
      <c r="E18" s="20"/>
      <c r="F18" s="19"/>
      <c r="G18" s="6"/>
      <c r="H18" s="6"/>
      <c r="I18" s="6"/>
      <c r="J18" s="6"/>
      <c r="K18" s="6"/>
      <c r="L18" s="6"/>
      <c r="M18" s="6"/>
      <c r="N18" s="6"/>
      <c r="O18" s="6"/>
      <c r="P18" s="6"/>
      <c r="Q18" s="6"/>
      <c r="R18" s="6"/>
      <c r="S18" s="6"/>
      <c r="T18" s="6"/>
      <c r="U18" s="6"/>
      <c r="V18" s="6"/>
      <c r="W18" s="6"/>
      <c r="X18" s="6"/>
      <c r="Y18" s="6"/>
      <c r="Z18" s="6"/>
      <c r="AA18" s="6"/>
      <c r="AB18" s="6"/>
      <c r="AC18" s="7"/>
      <c r="AD18" s="7"/>
      <c r="AE18" s="7"/>
      <c r="AF18" s="6"/>
      <c r="AG18" s="6"/>
      <c r="AH18" s="6"/>
      <c r="AI18" s="6"/>
      <c r="AJ18" s="6"/>
      <c r="AK18" s="6"/>
      <c r="AL18" s="6"/>
      <c r="AM18" s="6"/>
      <c r="AN18" s="6"/>
      <c r="AO18" s="6"/>
      <c r="AP18" s="6"/>
      <c r="AQ18" s="6"/>
      <c r="AR18" s="6"/>
      <c r="AS18" s="6"/>
      <c r="AT18" s="18"/>
    </row>
    <row r="19" spans="2:46" ht="23.25" x14ac:dyDescent="0.35">
      <c r="B19" s="5"/>
      <c r="C19" s="6"/>
      <c r="D19" s="19"/>
      <c r="E19" s="21"/>
      <c r="F19" s="61">
        <f>D40</f>
        <v>1</v>
      </c>
      <c r="G19" s="6"/>
      <c r="H19" s="7"/>
      <c r="I19" s="7"/>
      <c r="J19" s="7"/>
      <c r="K19" s="23">
        <f>D41</f>
        <v>0.89</v>
      </c>
      <c r="L19" s="7"/>
      <c r="M19" s="7"/>
      <c r="N19" s="7"/>
      <c r="O19" s="6"/>
      <c r="P19" s="6"/>
      <c r="Q19" s="6"/>
      <c r="R19" s="6"/>
      <c r="S19" s="6"/>
      <c r="T19" s="23">
        <f>D43</f>
        <v>0.89</v>
      </c>
      <c r="U19" s="6"/>
      <c r="V19" s="6"/>
      <c r="W19" s="6"/>
      <c r="X19" s="6"/>
      <c r="Y19" s="6"/>
      <c r="Z19" s="6"/>
      <c r="AA19" s="6"/>
      <c r="AB19" s="6"/>
      <c r="AC19" s="6"/>
      <c r="AD19" s="7"/>
      <c r="AE19" s="6"/>
      <c r="AF19" s="6"/>
      <c r="AG19" s="6"/>
      <c r="AH19" s="6"/>
      <c r="AI19" s="6"/>
      <c r="AJ19" s="8"/>
      <c r="AK19" s="9"/>
      <c r="AL19" s="6"/>
      <c r="AM19" s="6"/>
      <c r="AN19" s="6"/>
      <c r="AO19" s="6"/>
      <c r="AP19" s="6"/>
      <c r="AQ19" s="6"/>
      <c r="AR19" s="6"/>
      <c r="AS19" s="6"/>
      <c r="AT19" s="18"/>
    </row>
    <row r="20" spans="2:46" ht="31.15" customHeight="1" x14ac:dyDescent="0.35">
      <c r="B20" s="5"/>
      <c r="C20" s="6"/>
      <c r="D20" s="6"/>
      <c r="E20" s="22"/>
      <c r="F20" s="55"/>
      <c r="G20" s="55"/>
      <c r="H20" s="7"/>
      <c r="I20" s="7"/>
      <c r="J20" s="7"/>
      <c r="K20" s="7"/>
      <c r="L20" s="7"/>
      <c r="M20" s="7"/>
      <c r="N20" s="7"/>
      <c r="O20" s="6"/>
      <c r="P20" s="55"/>
      <c r="Q20" s="55"/>
      <c r="R20" s="55"/>
      <c r="S20" s="55"/>
      <c r="T20" s="55"/>
      <c r="U20" s="6"/>
      <c r="V20" s="6"/>
      <c r="W20" s="6"/>
      <c r="X20" s="23"/>
      <c r="Y20" s="6"/>
      <c r="Z20" s="25">
        <f>D44</f>
        <v>0.85</v>
      </c>
      <c r="AA20" s="6"/>
      <c r="AB20" s="6"/>
      <c r="AC20" s="6"/>
      <c r="AD20" s="135">
        <f>D46</f>
        <v>0.61</v>
      </c>
      <c r="AE20" s="6"/>
      <c r="AF20" s="6"/>
      <c r="AG20" s="6"/>
      <c r="AH20" s="6"/>
      <c r="AI20" s="7"/>
      <c r="AJ20" s="11"/>
      <c r="AL20" s="7"/>
      <c r="AM20" s="6"/>
      <c r="AN20" s="51">
        <f>D45</f>
        <v>1</v>
      </c>
      <c r="AP20" s="6"/>
      <c r="AQ20" s="6"/>
      <c r="AR20" s="6"/>
      <c r="AS20" s="6"/>
      <c r="AT20" s="10"/>
    </row>
    <row r="21" spans="2:46" ht="19.5" thickBot="1" x14ac:dyDescent="0.35">
      <c r="B21" s="5"/>
      <c r="C21" s="6"/>
      <c r="D21" s="6"/>
      <c r="E21" s="6"/>
      <c r="F21" s="6"/>
      <c r="G21" s="6"/>
      <c r="H21" s="6"/>
      <c r="I21" s="6"/>
      <c r="J21" s="6"/>
      <c r="K21" s="6"/>
      <c r="L21" s="6"/>
      <c r="M21" s="6"/>
      <c r="N21" s="6"/>
      <c r="O21" s="6"/>
      <c r="P21" s="55"/>
      <c r="Q21" s="55"/>
      <c r="R21" s="55"/>
      <c r="S21" s="55"/>
      <c r="T21" s="55"/>
      <c r="U21" s="6"/>
      <c r="V21" s="6"/>
      <c r="W21" s="6"/>
      <c r="X21" s="6"/>
      <c r="Y21" s="55"/>
      <c r="Z21" s="55"/>
      <c r="AA21" s="6"/>
      <c r="AB21" s="6"/>
      <c r="AC21" s="7"/>
      <c r="AD21" s="55"/>
      <c r="AE21" s="55"/>
      <c r="AF21" s="6"/>
      <c r="AG21" s="55"/>
      <c r="AH21" s="6"/>
      <c r="AI21" s="6"/>
      <c r="AJ21" s="55"/>
      <c r="AK21" s="55"/>
      <c r="AL21" s="300" t="s">
        <v>48</v>
      </c>
      <c r="AM21" s="300"/>
      <c r="AO21" s="55"/>
      <c r="AP21" s="6"/>
      <c r="AQ21" s="6"/>
      <c r="AR21" s="55"/>
      <c r="AS21" s="55"/>
      <c r="AT21" s="10"/>
    </row>
    <row r="22" spans="2:46" ht="23.25" x14ac:dyDescent="0.35">
      <c r="B22" s="5"/>
      <c r="C22" s="6"/>
      <c r="D22" s="6"/>
      <c r="E22" s="6"/>
      <c r="F22" s="6"/>
      <c r="G22" s="6"/>
      <c r="H22" s="300"/>
      <c r="I22" s="300"/>
      <c r="J22" s="6"/>
      <c r="K22" s="6"/>
      <c r="L22" s="6"/>
      <c r="M22" s="6"/>
      <c r="N22" s="6"/>
      <c r="O22" s="6"/>
      <c r="P22" s="300" t="s">
        <v>14</v>
      </c>
      <c r="Q22" s="300"/>
      <c r="R22" s="55"/>
      <c r="S22" s="300" t="s">
        <v>6</v>
      </c>
      <c r="T22" s="300"/>
      <c r="U22" s="6"/>
      <c r="V22" s="6"/>
      <c r="W22" s="6"/>
      <c r="X22" s="6"/>
      <c r="Y22" s="25"/>
      <c r="Z22" s="55"/>
      <c r="AA22" s="6"/>
      <c r="AB22" s="6"/>
      <c r="AC22" s="7"/>
      <c r="AD22" s="7"/>
      <c r="AE22" s="6"/>
      <c r="AF22" s="6"/>
      <c r="AG22" s="26"/>
      <c r="AH22" s="6"/>
      <c r="AI22" s="6"/>
      <c r="AJ22" s="55"/>
      <c r="AK22" s="55"/>
      <c r="AL22" s="16">
        <f>AF24*AI29</f>
        <v>0.77198858100000012</v>
      </c>
      <c r="AM22" s="9" t="s">
        <v>1</v>
      </c>
      <c r="AN22" s="6"/>
      <c r="AO22" s="106" t="s">
        <v>102</v>
      </c>
      <c r="AP22" s="27"/>
      <c r="AQ22" s="27"/>
      <c r="AR22" s="105">
        <f>B13</f>
        <v>6</v>
      </c>
      <c r="AS22" s="28" t="s">
        <v>1</v>
      </c>
      <c r="AT22" s="10"/>
    </row>
    <row r="23" spans="2:46" ht="23.25" x14ac:dyDescent="0.35">
      <c r="B23" s="5"/>
      <c r="C23" s="6"/>
      <c r="D23" s="6"/>
      <c r="E23" s="6"/>
      <c r="F23" s="6"/>
      <c r="G23" s="36" t="s">
        <v>12</v>
      </c>
      <c r="H23" s="36"/>
      <c r="J23" s="6"/>
      <c r="K23" s="300" t="s">
        <v>6</v>
      </c>
      <c r="L23" s="300"/>
      <c r="M23" s="6"/>
      <c r="N23" s="6"/>
      <c r="O23" s="6"/>
      <c r="P23" s="16">
        <v>0</v>
      </c>
      <c r="Q23" s="16" t="s">
        <v>1</v>
      </c>
      <c r="R23" s="55"/>
      <c r="S23" s="16">
        <f>(1-T19)*Q13</f>
        <v>0.58739999999999992</v>
      </c>
      <c r="T23" s="9" t="s">
        <v>1</v>
      </c>
      <c r="U23" s="6"/>
      <c r="V23" s="55"/>
      <c r="W23" s="36" t="s">
        <v>13</v>
      </c>
      <c r="X23" s="36"/>
      <c r="Y23" s="25"/>
      <c r="Z23" s="6"/>
      <c r="AA23" s="6"/>
      <c r="AB23" s="6"/>
      <c r="AC23" s="7"/>
      <c r="AD23" s="7"/>
      <c r="AE23" s="6"/>
      <c r="AF23" s="36" t="s">
        <v>7</v>
      </c>
      <c r="AG23" s="36"/>
      <c r="AH23" s="6"/>
      <c r="AI23" s="6"/>
      <c r="AJ23" s="55"/>
      <c r="AK23" s="55"/>
      <c r="AN23" s="6"/>
      <c r="AO23" s="29" t="s">
        <v>11</v>
      </c>
      <c r="AP23" s="30"/>
      <c r="AQ23" s="30"/>
      <c r="AR23" s="49">
        <f>AQ10</f>
        <v>3.2038495641900004</v>
      </c>
      <c r="AS23" s="31" t="s">
        <v>1</v>
      </c>
      <c r="AT23" s="10"/>
    </row>
    <row r="24" spans="2:46" ht="23.25" x14ac:dyDescent="0.35">
      <c r="B24" s="5"/>
      <c r="C24" s="6"/>
      <c r="D24" s="6"/>
      <c r="E24" s="6"/>
      <c r="F24" s="6"/>
      <c r="G24" s="9">
        <f>(1-F19)*B13</f>
        <v>0</v>
      </c>
      <c r="H24" s="9" t="s">
        <v>1</v>
      </c>
      <c r="J24" s="6"/>
      <c r="K24" s="16">
        <f>(1-K19)*G14</f>
        <v>0.65999999999999992</v>
      </c>
      <c r="L24" s="9" t="s">
        <v>1</v>
      </c>
      <c r="M24" s="6"/>
      <c r="N24" s="6"/>
      <c r="O24" s="6"/>
      <c r="P24" s="55"/>
      <c r="Q24" s="55"/>
      <c r="R24" s="55"/>
      <c r="S24" s="55"/>
      <c r="T24" s="55"/>
      <c r="U24" s="6"/>
      <c r="V24" s="55"/>
      <c r="W24" s="8">
        <f>W13-AA8</f>
        <v>0.7128899999999998</v>
      </c>
      <c r="X24" s="9" t="s">
        <v>1</v>
      </c>
      <c r="Y24" s="25"/>
      <c r="Z24" s="6"/>
      <c r="AA24" s="6"/>
      <c r="AB24" s="6"/>
      <c r="AC24" s="7"/>
      <c r="AD24" s="7"/>
      <c r="AE24" s="6"/>
      <c r="AF24" s="50">
        <f>AB12*(1-AD20)</f>
        <v>1.5754869000000002</v>
      </c>
      <c r="AG24" s="9" t="s">
        <v>1</v>
      </c>
      <c r="AH24" s="6"/>
      <c r="AI24" s="6"/>
      <c r="AJ24" s="55"/>
      <c r="AK24" s="55"/>
      <c r="AL24" s="6"/>
      <c r="AM24" s="6"/>
      <c r="AN24" s="6"/>
      <c r="AO24" s="29" t="s">
        <v>4</v>
      </c>
      <c r="AP24" s="30"/>
      <c r="AQ24" s="30"/>
      <c r="AR24" s="53">
        <f>AR23/(B13)</f>
        <v>0.53397492736500007</v>
      </c>
      <c r="AS24" s="31"/>
      <c r="AT24" s="10"/>
    </row>
    <row r="25" spans="2:46" ht="24" thickBot="1" x14ac:dyDescent="0.4">
      <c r="B25" s="5"/>
      <c r="C25" s="6"/>
      <c r="D25" s="6"/>
      <c r="E25" s="6"/>
      <c r="F25" s="6"/>
      <c r="G25" s="6"/>
      <c r="H25" s="6"/>
      <c r="I25" s="6"/>
      <c r="J25" s="6"/>
      <c r="K25" s="11"/>
      <c r="L25" s="9"/>
      <c r="M25" s="6"/>
      <c r="N25" s="6"/>
      <c r="O25" s="6"/>
      <c r="P25" s="55"/>
      <c r="Q25" s="55"/>
      <c r="R25" s="55"/>
      <c r="S25" s="55"/>
      <c r="T25" s="55"/>
      <c r="U25" s="6"/>
      <c r="V25" s="11"/>
      <c r="W25" s="9"/>
      <c r="X25" s="55"/>
      <c r="Y25" s="6"/>
      <c r="Z25" s="6"/>
      <c r="AA25" s="6"/>
      <c r="AB25" s="6"/>
      <c r="AC25" s="7"/>
      <c r="AD25" s="7"/>
      <c r="AE25" s="6"/>
      <c r="AH25" s="6"/>
      <c r="AI25" s="6"/>
      <c r="AJ25" s="35"/>
      <c r="AM25" s="46"/>
      <c r="AN25" s="6"/>
      <c r="AO25" s="32" t="s">
        <v>5</v>
      </c>
      <c r="AP25" s="33"/>
      <c r="AQ25" s="33"/>
      <c r="AR25" s="48">
        <f>G24+K24+P23+S23+W24+AD31+AK31+AN28</f>
        <v>2.7961504358099996</v>
      </c>
      <c r="AS25" s="34" t="s">
        <v>1</v>
      </c>
      <c r="AT25" s="10"/>
    </row>
    <row r="26" spans="2:46" ht="18.75" x14ac:dyDescent="0.3">
      <c r="B26" s="5"/>
      <c r="C26" s="6"/>
      <c r="D26" s="6"/>
      <c r="E26" s="6"/>
      <c r="F26" s="6"/>
      <c r="G26" s="6"/>
      <c r="H26" s="6"/>
      <c r="I26" s="6"/>
      <c r="J26" s="6"/>
      <c r="K26" s="6"/>
      <c r="L26" s="55"/>
      <c r="M26" s="55"/>
      <c r="N26" s="6"/>
      <c r="O26" s="6"/>
      <c r="P26" s="55"/>
      <c r="Q26" s="55"/>
      <c r="R26" s="55"/>
      <c r="S26" s="55"/>
      <c r="T26" s="55"/>
      <c r="U26" s="6"/>
      <c r="V26" s="6"/>
      <c r="W26" s="7"/>
      <c r="X26" s="7"/>
      <c r="Y26" s="6"/>
      <c r="Z26" s="6"/>
      <c r="AA26" s="6"/>
      <c r="AB26" s="6"/>
      <c r="AC26" s="7"/>
      <c r="AD26" s="7"/>
      <c r="AH26" s="6"/>
      <c r="AI26" s="6"/>
      <c r="AJ26" s="6"/>
      <c r="AM26" s="55"/>
      <c r="AN26" s="55"/>
      <c r="AO26" s="6"/>
      <c r="AP26" s="7"/>
      <c r="AQ26" s="7"/>
      <c r="AR26" s="6"/>
      <c r="AS26" s="6"/>
      <c r="AT26" s="10"/>
    </row>
    <row r="27" spans="2:46" ht="18.75" x14ac:dyDescent="0.3">
      <c r="B27" s="5"/>
      <c r="C27" s="6"/>
      <c r="D27" s="6"/>
      <c r="E27" s="6"/>
      <c r="F27" s="6"/>
      <c r="G27" s="6"/>
      <c r="H27" s="6"/>
      <c r="I27" s="6"/>
      <c r="J27" s="6"/>
      <c r="K27" s="6"/>
      <c r="L27" s="55"/>
      <c r="M27" s="55"/>
      <c r="N27" s="6"/>
      <c r="O27" s="55"/>
      <c r="P27" s="55"/>
      <c r="Q27" s="55"/>
      <c r="R27" s="55"/>
      <c r="S27" s="55"/>
      <c r="T27" s="55"/>
      <c r="U27" s="6"/>
      <c r="V27" s="6"/>
      <c r="W27" s="55"/>
      <c r="X27" s="55"/>
      <c r="Y27" s="6"/>
      <c r="Z27" s="6"/>
      <c r="AA27" s="6"/>
      <c r="AB27" s="7"/>
      <c r="AC27" s="36"/>
      <c r="AD27" s="36"/>
      <c r="AH27" s="6"/>
      <c r="AI27" s="6"/>
      <c r="AJ27" s="6"/>
      <c r="AK27" s="16"/>
      <c r="AL27" s="9"/>
      <c r="AM27" s="55"/>
      <c r="AN27" s="300" t="s">
        <v>8</v>
      </c>
      <c r="AO27" s="300"/>
      <c r="AP27" s="7"/>
      <c r="AQ27" s="7"/>
      <c r="AR27" s="6"/>
      <c r="AS27" s="7"/>
      <c r="AT27" s="10"/>
    </row>
    <row r="28" spans="2:46" ht="18.75" x14ac:dyDescent="0.3">
      <c r="B28" s="5"/>
      <c r="C28" s="9"/>
      <c r="D28" s="9"/>
      <c r="E28" s="6"/>
      <c r="F28" s="6"/>
      <c r="G28" s="6"/>
      <c r="H28" s="6"/>
      <c r="I28" s="6"/>
      <c r="J28" s="6"/>
      <c r="K28" s="6"/>
      <c r="L28" s="55"/>
      <c r="M28" s="55"/>
      <c r="N28" s="6"/>
      <c r="O28" s="55"/>
      <c r="P28" s="55"/>
      <c r="Q28" s="55"/>
      <c r="R28" s="55"/>
      <c r="S28" s="55"/>
      <c r="T28" s="55"/>
      <c r="U28" s="6"/>
      <c r="V28" s="6"/>
      <c r="W28" s="55"/>
      <c r="X28" s="55"/>
      <c r="Y28" s="6"/>
      <c r="Z28" s="6"/>
      <c r="AA28" s="6"/>
      <c r="AB28" s="7"/>
      <c r="AC28" s="8"/>
      <c r="AD28" s="8"/>
      <c r="AE28" s="8"/>
      <c r="AF28" s="55"/>
      <c r="AG28" s="55"/>
      <c r="AH28" s="6"/>
      <c r="AI28" s="6"/>
      <c r="AJ28" s="6"/>
      <c r="AK28" s="55"/>
      <c r="AL28" s="55"/>
      <c r="AM28" s="55"/>
      <c r="AN28" s="16">
        <f>(1-AN20)*AL13</f>
        <v>0</v>
      </c>
      <c r="AO28" s="9" t="s">
        <v>1</v>
      </c>
      <c r="AP28" s="7"/>
      <c r="AQ28" s="7"/>
      <c r="AR28" s="47"/>
      <c r="AS28" s="7"/>
      <c r="AT28" s="10"/>
    </row>
    <row r="29" spans="2:46" ht="18.75" x14ac:dyDescent="0.3">
      <c r="B29" s="5"/>
      <c r="C29" s="37"/>
      <c r="D29" s="9"/>
      <c r="E29" s="6"/>
      <c r="F29" s="6"/>
      <c r="G29" s="6"/>
      <c r="H29" s="6"/>
      <c r="I29" s="6"/>
      <c r="J29" s="6"/>
      <c r="K29" s="6"/>
      <c r="L29" s="6"/>
      <c r="M29" s="6"/>
      <c r="N29" s="6"/>
      <c r="O29" s="55"/>
      <c r="P29" s="55"/>
      <c r="Q29" s="6"/>
      <c r="R29" s="6"/>
      <c r="S29" s="6"/>
      <c r="T29" s="6"/>
      <c r="U29" s="6"/>
      <c r="V29" s="6"/>
      <c r="W29" s="55"/>
      <c r="X29" s="55"/>
      <c r="Y29" s="6"/>
      <c r="Z29" s="6"/>
      <c r="AA29" s="6"/>
      <c r="AB29" s="7"/>
      <c r="AC29" s="38"/>
      <c r="AD29" s="11"/>
      <c r="AE29" s="11"/>
      <c r="AI29" s="51">
        <f>D47</f>
        <v>0.49</v>
      </c>
      <c r="AJ29" s="6"/>
      <c r="AK29" s="55"/>
      <c r="AL29" s="55"/>
      <c r="AM29" s="8"/>
      <c r="AN29" s="9"/>
      <c r="AO29" s="6"/>
      <c r="AP29" s="6"/>
      <c r="AQ29" s="6"/>
      <c r="AR29" s="6"/>
      <c r="AS29" s="7"/>
      <c r="AT29" s="10"/>
    </row>
    <row r="30" spans="2:46" ht="18.75" x14ac:dyDescent="0.3">
      <c r="B30" s="5"/>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166" t="s">
        <v>35</v>
      </c>
      <c r="AE30" s="55"/>
      <c r="AI30" s="6"/>
      <c r="AJ30" s="6"/>
      <c r="AK30" s="36" t="s">
        <v>17</v>
      </c>
      <c r="AL30" s="36"/>
      <c r="AM30" s="11"/>
      <c r="AN30" s="9"/>
      <c r="AO30" s="6"/>
      <c r="AP30" s="6"/>
      <c r="AQ30" s="6"/>
      <c r="AR30" s="6"/>
      <c r="AS30" s="6"/>
      <c r="AT30" s="10"/>
    </row>
    <row r="31" spans="2:46" ht="18.75" x14ac:dyDescent="0.3">
      <c r="B31" s="5"/>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9">
        <f>AN6/2</f>
        <v>1.6181058405E-2</v>
      </c>
      <c r="AE31" s="9" t="s">
        <v>1</v>
      </c>
      <c r="AF31" s="55"/>
      <c r="AG31" s="55"/>
      <c r="AH31" s="6"/>
      <c r="AI31" s="6"/>
      <c r="AJ31" s="6"/>
      <c r="AK31" s="16">
        <f>AF24-AL22+AN6/2</f>
        <v>0.81967937740500008</v>
      </c>
      <c r="AL31" s="9" t="s">
        <v>1</v>
      </c>
      <c r="AM31" s="6"/>
      <c r="AN31" s="6"/>
      <c r="AO31" s="6"/>
      <c r="AP31" s="6"/>
      <c r="AQ31" s="6"/>
      <c r="AR31" s="6"/>
      <c r="AS31" s="6"/>
      <c r="AT31" s="10"/>
    </row>
    <row r="32" spans="2:46" ht="18.75" x14ac:dyDescent="0.3">
      <c r="B32" s="5"/>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55"/>
      <c r="AG32" s="55"/>
      <c r="AH32" s="6"/>
      <c r="AI32" s="6"/>
      <c r="AJ32" s="55"/>
      <c r="AK32" s="55"/>
      <c r="AL32" s="55"/>
      <c r="AM32" s="6"/>
      <c r="AN32" s="6"/>
      <c r="AO32" s="6"/>
      <c r="AP32" s="6"/>
      <c r="AQ32" s="6"/>
      <c r="AR32" s="6"/>
      <c r="AS32" s="55"/>
      <c r="AT32" s="10"/>
    </row>
    <row r="33" spans="2:46" ht="18.75" x14ac:dyDescent="0.3">
      <c r="B33" s="5"/>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H33" s="6"/>
      <c r="AI33" s="55"/>
      <c r="AJ33" s="16"/>
      <c r="AK33" s="9"/>
      <c r="AL33" s="55"/>
      <c r="AM33" s="6"/>
      <c r="AN33" s="6"/>
      <c r="AO33" s="6"/>
      <c r="AP33" s="6"/>
      <c r="AQ33" s="6"/>
      <c r="AR33" s="6"/>
      <c r="AS33" s="7"/>
      <c r="AT33" s="10"/>
    </row>
    <row r="34" spans="2:46" ht="18.75" x14ac:dyDescent="0.3">
      <c r="B34" s="5"/>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H34" s="6"/>
      <c r="AI34" s="55"/>
      <c r="AJ34" s="55"/>
      <c r="AK34" s="55"/>
      <c r="AL34" s="6"/>
      <c r="AM34" s="6"/>
      <c r="AN34" s="6"/>
      <c r="AO34" s="6"/>
      <c r="AP34" s="6"/>
      <c r="AQ34" s="6"/>
      <c r="AR34" s="6"/>
      <c r="AS34" s="55"/>
      <c r="AT34" s="10"/>
    </row>
    <row r="35" spans="2:46" ht="18.75" x14ac:dyDescent="0.3">
      <c r="B35" s="5"/>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10"/>
    </row>
    <row r="36" spans="2:46" ht="21" x14ac:dyDescent="0.35">
      <c r="B36" s="5"/>
      <c r="C36" s="40" t="s">
        <v>205</v>
      </c>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10"/>
    </row>
    <row r="37" spans="2:46" ht="19.5" thickBot="1" x14ac:dyDescent="0.35">
      <c r="B37" s="41"/>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3"/>
    </row>
    <row r="38" spans="2:46" ht="23.45" customHeight="1" x14ac:dyDescent="0.25"/>
    <row r="39" spans="2:46" ht="43.15" hidden="1" customHeight="1" x14ac:dyDescent="0.35">
      <c r="B39" s="306" t="s">
        <v>44</v>
      </c>
      <c r="C39" s="306"/>
      <c r="D39" s="333" t="str">
        <f>'PFD (Opt 13)'!D39</f>
        <v>Flow Recovery (%)</v>
      </c>
      <c r="E39" s="333"/>
      <c r="F39" s="143" t="str">
        <f>'PFD (Opt 13)'!F39</f>
        <v>COD</v>
      </c>
      <c r="G39" s="143" t="str">
        <f>'PFD (Opt 13)'!G39</f>
        <v>BOD</v>
      </c>
      <c r="H39" s="143" t="str">
        <f>'PFD (Opt 13)'!H39</f>
        <v>TOC</v>
      </c>
      <c r="I39" s="143" t="str">
        <f>'PFD (Opt 13)'!I39</f>
        <v>TSS</v>
      </c>
      <c r="J39" s="143" t="str">
        <f>'PFD (Opt 13)'!J39</f>
        <v>VSS</v>
      </c>
      <c r="K39" s="143" t="str">
        <f>'PFD (Opt 13)'!K39</f>
        <v>Turbidity</v>
      </c>
      <c r="L39" s="143" t="str">
        <f>'PFD (Opt 13)'!L39</f>
        <v>TKN</v>
      </c>
      <c r="M39" s="143" t="str">
        <f>'PFD (Opt 13)'!M39</f>
        <v>NH3</v>
      </c>
      <c r="N39" s="143" t="str">
        <f>'PFD (Opt 13)'!N39</f>
        <v>NO3</v>
      </c>
      <c r="O39" s="143" t="str">
        <f>'PFD (Opt 13)'!O39</f>
        <v>TN</v>
      </c>
      <c r="P39" s="143" t="str">
        <f>'PFD (Opt 13)'!P39</f>
        <v>TP</v>
      </c>
      <c r="Q39" s="143" t="str">
        <f>'PFD (Opt 13)'!Q39</f>
        <v>RP(OP)</v>
      </c>
      <c r="R39" s="143" t="str">
        <f>'PFD (Opt 13)'!R39</f>
        <v>TDS</v>
      </c>
      <c r="S39" s="142"/>
      <c r="T39" s="144"/>
      <c r="U39" s="145"/>
      <c r="V39" s="146" t="s">
        <v>66</v>
      </c>
      <c r="W39" s="147"/>
      <c r="X39" s="147"/>
      <c r="Y39" s="147"/>
      <c r="Z39" s="147"/>
      <c r="AA39" s="142"/>
      <c r="AB39" s="142"/>
      <c r="AC39" s="142"/>
      <c r="AD39" s="142"/>
    </row>
    <row r="40" spans="2:46" ht="32.450000000000003" hidden="1" customHeight="1" x14ac:dyDescent="0.35">
      <c r="B40" s="302" t="s">
        <v>139</v>
      </c>
      <c r="C40" s="303"/>
      <c r="D40" s="304">
        <f>'PFD (Opt 13)'!D40</f>
        <v>1</v>
      </c>
      <c r="E40" s="305"/>
      <c r="F40" s="148">
        <f>'PFD (Opt 13)'!F40</f>
        <v>0.03</v>
      </c>
      <c r="G40" s="149">
        <f>'PFD (Opt 13)'!G40</f>
        <v>0.03</v>
      </c>
      <c r="H40" s="149">
        <f>'PFD (Opt 13)'!H40</f>
        <v>0.03</v>
      </c>
      <c r="I40" s="149">
        <f>'PFD (Opt 13)'!I40</f>
        <v>0.25</v>
      </c>
      <c r="J40" s="149">
        <f>'PFD (Opt 13)'!J40</f>
        <v>0.25</v>
      </c>
      <c r="K40" s="149">
        <f>'PFD (Opt 13)'!K40</f>
        <v>0.25</v>
      </c>
      <c r="L40" s="149">
        <f>'PFD (Opt 13)'!L40</f>
        <v>0.03</v>
      </c>
      <c r="M40" s="149">
        <f>'PFD (Opt 13)'!M40</f>
        <v>0</v>
      </c>
      <c r="N40" s="149">
        <f>'PFD (Opt 13)'!N40</f>
        <v>0</v>
      </c>
      <c r="O40" s="149">
        <f>'PFD (Opt 13)'!O40</f>
        <v>0.03</v>
      </c>
      <c r="P40" s="149">
        <f>'PFD (Opt 13)'!P40</f>
        <v>0.02</v>
      </c>
      <c r="Q40" s="149">
        <f>'PFD (Opt 13)'!Q40</f>
        <v>0</v>
      </c>
      <c r="R40" s="149">
        <f>'PFD (Opt 13)'!R40</f>
        <v>0</v>
      </c>
      <c r="S40" s="142"/>
      <c r="T40" s="142"/>
      <c r="U40" s="142"/>
      <c r="V40" s="150" t="s">
        <v>81</v>
      </c>
      <c r="W40" s="150"/>
      <c r="X40" s="147"/>
      <c r="Y40" s="147"/>
      <c r="Z40" s="147"/>
      <c r="AA40" s="142"/>
      <c r="AB40" s="142"/>
      <c r="AC40" s="142"/>
      <c r="AD40" s="142"/>
    </row>
    <row r="41" spans="2:46" ht="32.450000000000003" hidden="1" customHeight="1" x14ac:dyDescent="0.35">
      <c r="B41" s="302" t="s">
        <v>26</v>
      </c>
      <c r="C41" s="303"/>
      <c r="D41" s="304">
        <f>'PFD (Opt 13)'!D41</f>
        <v>0.89</v>
      </c>
      <c r="E41" s="305"/>
      <c r="F41" s="148">
        <f>'PFD (Opt 13)'!F41</f>
        <v>0.63</v>
      </c>
      <c r="G41" s="149">
        <f>'PFD (Opt 13)'!G41</f>
        <v>0.7</v>
      </c>
      <c r="H41" s="149">
        <f>'PFD (Opt 13)'!H41</f>
        <v>0.7</v>
      </c>
      <c r="I41" s="148">
        <f>'PFD (Opt 13)'!I41</f>
        <v>0.92</v>
      </c>
      <c r="J41" s="148">
        <f>'PFD (Opt 13)'!J41</f>
        <v>0.92</v>
      </c>
      <c r="K41" s="151">
        <f>'PFD (Opt 13)'!K41</f>
        <v>0.95</v>
      </c>
      <c r="L41" s="151">
        <f>'PFD (Opt 13)'!L41</f>
        <v>0.8</v>
      </c>
      <c r="M41" s="149">
        <f>'PFD (Opt 13)'!M41</f>
        <v>0</v>
      </c>
      <c r="N41" s="149">
        <f>'PFD (Opt 13)'!N41</f>
        <v>0</v>
      </c>
      <c r="O41" s="149">
        <f>'PFD (Opt 13)'!O41</f>
        <v>0</v>
      </c>
      <c r="P41" s="148">
        <f>'PFD (Opt 13)'!P41</f>
        <v>0.91</v>
      </c>
      <c r="Q41" s="151">
        <f>'PFD (Opt 13)'!Q41</f>
        <v>0.5</v>
      </c>
      <c r="R41" s="149">
        <f>'PFD (Opt 13)'!R41</f>
        <v>0</v>
      </c>
      <c r="S41" s="142"/>
      <c r="T41" s="142"/>
      <c r="U41" s="142"/>
      <c r="V41" s="152" t="s">
        <v>70</v>
      </c>
      <c r="W41" s="152"/>
      <c r="X41" s="152"/>
      <c r="Y41" s="152"/>
      <c r="Z41" s="152"/>
      <c r="AA41" s="153"/>
      <c r="AB41" s="142"/>
      <c r="AC41" s="142"/>
      <c r="AD41" s="142"/>
    </row>
    <row r="42" spans="2:46" ht="32.450000000000003" hidden="1" customHeight="1" x14ac:dyDescent="0.35">
      <c r="B42" s="302" t="s">
        <v>27</v>
      </c>
      <c r="C42" s="303"/>
      <c r="D42" s="304">
        <f>'PFD (Opt 13)'!D42</f>
        <v>1</v>
      </c>
      <c r="E42" s="305"/>
      <c r="F42" s="148">
        <f>'PFD (Opt 13)'!F42</f>
        <v>0.79</v>
      </c>
      <c r="G42" s="148">
        <f>'PFD (Opt 13)'!G42</f>
        <v>0.53</v>
      </c>
      <c r="H42" s="149">
        <f>'PFD (Opt 13)'!H42</f>
        <v>0.8</v>
      </c>
      <c r="I42" s="154">
        <f>'PFD (Opt 13)'!I42</f>
        <v>0</v>
      </c>
      <c r="J42" s="154">
        <f>'PFD (Opt 13)'!J42</f>
        <v>0</v>
      </c>
      <c r="K42" s="154">
        <f>'PFD (Opt 13)'!K42</f>
        <v>0</v>
      </c>
      <c r="L42" s="149">
        <f>'PFD (Opt 13)'!L42</f>
        <v>0</v>
      </c>
      <c r="M42" s="149">
        <f>'PFD (Opt 13)'!M42</f>
        <v>0.9</v>
      </c>
      <c r="N42" s="154">
        <f>'PFD (Opt 13)'!N42</f>
        <v>0</v>
      </c>
      <c r="O42" s="154">
        <f>'PFD (Opt 13)'!O42</f>
        <v>0</v>
      </c>
      <c r="P42" s="149">
        <f>'PFD (Opt 13)'!P42</f>
        <v>0.5</v>
      </c>
      <c r="Q42" s="149">
        <f>'PFD (Opt 13)'!Q42</f>
        <v>0.05</v>
      </c>
      <c r="R42" s="149">
        <f>'PFD (Opt 13)'!R42</f>
        <v>0</v>
      </c>
      <c r="S42" s="142"/>
      <c r="T42" s="142"/>
      <c r="U42" s="142"/>
      <c r="V42" s="147" t="s">
        <v>83</v>
      </c>
      <c r="W42" s="142"/>
      <c r="X42" s="142"/>
      <c r="Y42" s="142"/>
      <c r="Z42" s="142"/>
      <c r="AA42" s="142"/>
      <c r="AB42" s="142"/>
      <c r="AC42" s="142"/>
      <c r="AD42" s="142"/>
    </row>
    <row r="43" spans="2:46" ht="32.450000000000003" hidden="1" customHeight="1" x14ac:dyDescent="0.35">
      <c r="B43" s="302" t="s">
        <v>28</v>
      </c>
      <c r="C43" s="303"/>
      <c r="D43" s="304">
        <f>'PFD (Opt 13)'!D43</f>
        <v>0.89</v>
      </c>
      <c r="E43" s="305"/>
      <c r="F43" s="148">
        <f>'PFD (Opt 13)'!F43</f>
        <v>0.63</v>
      </c>
      <c r="G43" s="149">
        <f>'PFD (Opt 13)'!G43</f>
        <v>0.7</v>
      </c>
      <c r="H43" s="149">
        <f>'PFD (Opt 13)'!H43</f>
        <v>0.7</v>
      </c>
      <c r="I43" s="148">
        <f>'PFD (Opt 13)'!I43</f>
        <v>0.92</v>
      </c>
      <c r="J43" s="148">
        <f>'PFD (Opt 13)'!J43</f>
        <v>0.92</v>
      </c>
      <c r="K43" s="151">
        <f>'PFD (Opt 13)'!K43</f>
        <v>0.95</v>
      </c>
      <c r="L43" s="151">
        <f>'PFD (Opt 13)'!L43</f>
        <v>0.8</v>
      </c>
      <c r="M43" s="149">
        <f>'PFD (Opt 13)'!M43</f>
        <v>0</v>
      </c>
      <c r="N43" s="149">
        <f>'PFD (Opt 13)'!N43</f>
        <v>0</v>
      </c>
      <c r="O43" s="149">
        <f>'PFD (Opt 13)'!O43</f>
        <v>0.5</v>
      </c>
      <c r="P43" s="148">
        <f>'PFD (Opt 13)'!P43</f>
        <v>0.91</v>
      </c>
      <c r="Q43" s="149">
        <f>'PFD (Opt 13)'!Q43</f>
        <v>0</v>
      </c>
      <c r="R43" s="149">
        <f>'PFD (Opt 13)'!R43</f>
        <v>0</v>
      </c>
      <c r="S43" s="142"/>
      <c r="T43" s="142"/>
      <c r="U43" s="142"/>
      <c r="V43" s="155" t="s">
        <v>138</v>
      </c>
      <c r="W43" s="155"/>
      <c r="X43" s="155"/>
      <c r="Y43" s="155"/>
      <c r="Z43" s="155"/>
      <c r="AA43" s="156"/>
      <c r="AB43" s="156"/>
      <c r="AC43" s="142"/>
      <c r="AD43" s="142"/>
    </row>
    <row r="44" spans="2:46" ht="32.450000000000003" hidden="1" customHeight="1" x14ac:dyDescent="0.35">
      <c r="B44" s="302" t="s">
        <v>33</v>
      </c>
      <c r="C44" s="303"/>
      <c r="D44" s="304">
        <f>'PFD (Opt 13)'!D44</f>
        <v>0.85</v>
      </c>
      <c r="E44" s="305"/>
      <c r="F44" s="149">
        <f>'PFD (Opt 13)'!F44</f>
        <v>0.3</v>
      </c>
      <c r="G44" s="149">
        <f>'PFD (Opt 13)'!G44</f>
        <v>0.3</v>
      </c>
      <c r="H44" s="148">
        <f>'PFD (Opt 13)'!H44</f>
        <v>0.08</v>
      </c>
      <c r="I44" s="148">
        <f>'PFD (Opt 13)'!I44</f>
        <v>0.85</v>
      </c>
      <c r="J44" s="148">
        <f>'PFD (Opt 13)'!J44</f>
        <v>0.85</v>
      </c>
      <c r="K44" s="148">
        <f>'PFD (Opt 13)'!K44</f>
        <v>0.88</v>
      </c>
      <c r="L44" s="149">
        <f>'PFD (Opt 13)'!L44</f>
        <v>0.9</v>
      </c>
      <c r="M44" s="149">
        <f>'PFD (Opt 13)'!M44</f>
        <v>0</v>
      </c>
      <c r="N44" s="149">
        <f>'PFD (Opt 13)'!N44</f>
        <v>0</v>
      </c>
      <c r="O44" s="149">
        <f>'PFD (Opt 13)'!O44</f>
        <v>0.8</v>
      </c>
      <c r="P44" s="149">
        <f>'PFD (Opt 13)'!P44</f>
        <v>0.5</v>
      </c>
      <c r="Q44" s="149">
        <f>'PFD (Opt 13)'!Q44</f>
        <v>0</v>
      </c>
      <c r="R44" s="148">
        <f>'PFD (Opt 13)'!R44</f>
        <v>0</v>
      </c>
      <c r="S44" s="142"/>
      <c r="T44" s="142"/>
      <c r="U44" s="142"/>
      <c r="V44" s="142"/>
      <c r="W44" s="142"/>
      <c r="X44" s="142"/>
      <c r="Y44" s="142"/>
      <c r="Z44" s="142"/>
      <c r="AA44" s="142"/>
      <c r="AB44" s="142"/>
      <c r="AC44" s="142"/>
      <c r="AD44" s="142"/>
    </row>
    <row r="45" spans="2:46" ht="32.450000000000003" hidden="1" customHeight="1" x14ac:dyDescent="0.35">
      <c r="B45" s="302" t="s">
        <v>31</v>
      </c>
      <c r="C45" s="303"/>
      <c r="D45" s="304">
        <f>'PFD (Opt 13)'!D45</f>
        <v>1</v>
      </c>
      <c r="E45" s="305"/>
      <c r="F45" s="148">
        <f>'PFD (Opt 13)'!F45</f>
        <v>0</v>
      </c>
      <c r="G45" s="148">
        <f>'PFD (Opt 13)'!G45</f>
        <v>0</v>
      </c>
      <c r="H45" s="148">
        <f>'PFD (Opt 13)'!H45</f>
        <v>0.3</v>
      </c>
      <c r="I45" s="148">
        <f>'PFD (Opt 13)'!I45</f>
        <v>0</v>
      </c>
      <c r="J45" s="148">
        <f>'PFD (Opt 13)'!J45</f>
        <v>0</v>
      </c>
      <c r="K45" s="148">
        <f>'PFD (Opt 13)'!K45</f>
        <v>0</v>
      </c>
      <c r="L45" s="148">
        <f>'PFD (Opt 13)'!L45</f>
        <v>0</v>
      </c>
      <c r="M45" s="148">
        <f>'PFD (Opt 13)'!M45</f>
        <v>0</v>
      </c>
      <c r="N45" s="148">
        <f>'PFD (Opt 13)'!N45</f>
        <v>0</v>
      </c>
      <c r="O45" s="148">
        <f>'PFD (Opt 13)'!O45</f>
        <v>0</v>
      </c>
      <c r="P45" s="148">
        <f>'PFD (Opt 13)'!P45</f>
        <v>0</v>
      </c>
      <c r="Q45" s="148">
        <f>'PFD (Opt 13)'!Q45</f>
        <v>0</v>
      </c>
      <c r="R45" s="148">
        <f>'PFD (Opt 13)'!R45</f>
        <v>0</v>
      </c>
      <c r="S45" s="142"/>
      <c r="T45" s="142"/>
      <c r="U45" s="142"/>
      <c r="V45" s="142"/>
      <c r="W45" s="142"/>
      <c r="X45" s="142"/>
      <c r="Y45" s="142"/>
      <c r="Z45" s="142"/>
      <c r="AA45" s="142"/>
      <c r="AB45" s="142"/>
      <c r="AC45" s="142"/>
      <c r="AD45" s="142"/>
    </row>
    <row r="46" spans="2:46" ht="32.450000000000003" hidden="1" customHeight="1" x14ac:dyDescent="0.35">
      <c r="B46" s="302" t="s">
        <v>30</v>
      </c>
      <c r="C46" s="303"/>
      <c r="D46" s="304">
        <f>'PFD (Opt 13)'!D46</f>
        <v>0.61</v>
      </c>
      <c r="E46" s="305"/>
      <c r="F46" s="149">
        <f>'PFD (Opt 13)'!F46</f>
        <v>0.9</v>
      </c>
      <c r="G46" s="149">
        <f>'PFD (Opt 13)'!G46</f>
        <v>0.9</v>
      </c>
      <c r="H46" s="148">
        <f>'PFD (Opt 13)'!H46</f>
        <v>0.82</v>
      </c>
      <c r="I46" s="149">
        <f>'PFD (Opt 13)'!I46</f>
        <v>0.99</v>
      </c>
      <c r="J46" s="149">
        <f>'PFD (Opt 13)'!J46</f>
        <v>0.99</v>
      </c>
      <c r="K46" s="149">
        <f>'PFD (Opt 13)'!K46</f>
        <v>0.99</v>
      </c>
      <c r="L46" s="149">
        <f>'PFD (Opt 13)'!L46</f>
        <v>0.9</v>
      </c>
      <c r="M46" s="151">
        <f>'PFD (Opt 13)'!M46</f>
        <v>0.95</v>
      </c>
      <c r="N46" s="148">
        <f>'PFD (Opt 13)'!N46</f>
        <v>0.94</v>
      </c>
      <c r="O46" s="151">
        <f>'PFD (Opt 13)'!O46</f>
        <v>0.95</v>
      </c>
      <c r="P46" s="149">
        <f>'PFD (Opt 13)'!P46</f>
        <v>0.9</v>
      </c>
      <c r="Q46" s="151">
        <f>'PFD (Opt 13)'!Q46</f>
        <v>0.95</v>
      </c>
      <c r="R46" s="148">
        <f>'PFD (Opt 13)'!R46</f>
        <v>0.99</v>
      </c>
      <c r="S46" s="157" t="s">
        <v>52</v>
      </c>
      <c r="T46" s="142"/>
      <c r="U46" s="142"/>
      <c r="V46" s="142"/>
      <c r="W46" s="142"/>
      <c r="X46" s="142"/>
      <c r="Y46" s="142"/>
      <c r="Z46" s="142"/>
      <c r="AA46" s="142"/>
      <c r="AB46" s="142"/>
      <c r="AC46" s="142"/>
      <c r="AD46" s="142"/>
    </row>
    <row r="47" spans="2:46" ht="35.450000000000003" hidden="1" customHeight="1" x14ac:dyDescent="0.35">
      <c r="B47" s="302" t="s">
        <v>29</v>
      </c>
      <c r="C47" s="303"/>
      <c r="D47" s="304">
        <f>'PFD (Opt 13)'!D47</f>
        <v>0.49</v>
      </c>
      <c r="E47" s="305"/>
      <c r="F47" s="149">
        <f>'PFD (Opt 13)'!F47</f>
        <v>0.9</v>
      </c>
      <c r="G47" s="149">
        <f>'PFD (Opt 13)'!G47</f>
        <v>0.9</v>
      </c>
      <c r="H47" s="148">
        <f>'PFD (Opt 13)'!H47</f>
        <v>0.98</v>
      </c>
      <c r="I47" s="149">
        <f>'PFD (Opt 13)'!I47</f>
        <v>0.99</v>
      </c>
      <c r="J47" s="149">
        <f>'PFD (Opt 13)'!J47</f>
        <v>0.99</v>
      </c>
      <c r="K47" s="149">
        <f>'PFD (Opt 13)'!K47</f>
        <v>0.99</v>
      </c>
      <c r="L47" s="149">
        <f>'PFD (Opt 13)'!L47</f>
        <v>0.9</v>
      </c>
      <c r="M47" s="151">
        <f>'PFD (Opt 13)'!M47</f>
        <v>0.95</v>
      </c>
      <c r="N47" s="148">
        <f>'PFD (Opt 13)'!N47</f>
        <v>0.83</v>
      </c>
      <c r="O47" s="151">
        <f>'PFD (Opt 13)'!O47</f>
        <v>0.95</v>
      </c>
      <c r="P47" s="149">
        <f>'PFD (Opt 13)'!P47</f>
        <v>0.9</v>
      </c>
      <c r="Q47" s="151">
        <f>'PFD (Opt 13)'!Q47</f>
        <v>0.95</v>
      </c>
      <c r="R47" s="148">
        <f>'PFD (Opt 13)'!R47</f>
        <v>0.99</v>
      </c>
      <c r="S47" s="142"/>
      <c r="T47" s="142"/>
      <c r="U47" s="142"/>
      <c r="V47" s="142"/>
      <c r="W47" s="142"/>
      <c r="X47" s="142"/>
      <c r="Y47" s="142"/>
      <c r="Z47" s="142"/>
      <c r="AA47" s="142"/>
      <c r="AB47" s="142"/>
      <c r="AC47" s="142"/>
      <c r="AD47" s="142"/>
    </row>
    <row r="48" spans="2:46" ht="35.450000000000003" hidden="1" customHeight="1" x14ac:dyDescent="0.35">
      <c r="B48" s="284"/>
      <c r="C48" s="284"/>
      <c r="D48" s="71"/>
      <c r="E48" s="71"/>
      <c r="F48" s="58"/>
      <c r="G48" s="44"/>
      <c r="H48" s="52"/>
      <c r="I48" s="52"/>
      <c r="J48" s="72"/>
      <c r="K48" s="72"/>
      <c r="L48" s="72"/>
      <c r="M48" s="72"/>
      <c r="N48" s="72"/>
      <c r="O48" s="72"/>
      <c r="P48" s="72"/>
      <c r="Q48" s="73"/>
      <c r="R48" s="73"/>
      <c r="S48" s="73"/>
      <c r="T48" s="72"/>
      <c r="U48" s="73"/>
      <c r="V48" s="73"/>
    </row>
    <row r="49" spans="2:39" ht="40.15" customHeight="1" x14ac:dyDescent="0.35">
      <c r="B49" s="164" t="s">
        <v>23</v>
      </c>
      <c r="C49" s="165"/>
      <c r="D49" s="74" t="s">
        <v>162</v>
      </c>
      <c r="E49" s="74" t="s">
        <v>69</v>
      </c>
      <c r="F49" s="74" t="s">
        <v>68</v>
      </c>
      <c r="G49" s="59" t="s">
        <v>19</v>
      </c>
      <c r="H49" s="59" t="s">
        <v>39</v>
      </c>
      <c r="I49" s="59" t="s">
        <v>21</v>
      </c>
      <c r="J49" s="59" t="s">
        <v>20</v>
      </c>
      <c r="K49" s="59" t="s">
        <v>53</v>
      </c>
      <c r="L49" s="76" t="s">
        <v>40</v>
      </c>
      <c r="M49" s="59" t="s">
        <v>45</v>
      </c>
      <c r="N49" s="59" t="s">
        <v>37</v>
      </c>
      <c r="O49" s="59" t="s">
        <v>38</v>
      </c>
      <c r="P49" s="59" t="s">
        <v>41</v>
      </c>
      <c r="Q49" s="59" t="s">
        <v>46</v>
      </c>
      <c r="R49" s="57" t="s">
        <v>65</v>
      </c>
      <c r="S49" s="59" t="s">
        <v>22</v>
      </c>
      <c r="T49" s="75" t="s">
        <v>47</v>
      </c>
      <c r="V49" s="285" t="s">
        <v>140</v>
      </c>
      <c r="W49" s="286"/>
      <c r="X49" s="289" t="s">
        <v>82</v>
      </c>
      <c r="Y49" s="289"/>
      <c r="Z49" s="289"/>
      <c r="AA49" s="289"/>
      <c r="AB49" s="290" t="s">
        <v>165</v>
      </c>
      <c r="AC49" s="291"/>
      <c r="AD49" s="315" t="s">
        <v>164</v>
      </c>
      <c r="AE49" s="316"/>
      <c r="AF49" s="294" t="s">
        <v>167</v>
      </c>
      <c r="AG49" s="295"/>
      <c r="AH49" s="308" t="s">
        <v>168</v>
      </c>
      <c r="AI49" s="309"/>
      <c r="AJ49" s="174"/>
      <c r="AK49" s="174"/>
      <c r="AL49" s="174"/>
      <c r="AM49" s="174"/>
    </row>
    <row r="50" spans="2:39" ht="40.15" customHeight="1" x14ac:dyDescent="0.35">
      <c r="B50" s="271" t="s">
        <v>24</v>
      </c>
      <c r="C50" s="272"/>
      <c r="D50" s="84" t="s">
        <v>1</v>
      </c>
      <c r="E50" s="84" t="s">
        <v>1</v>
      </c>
      <c r="F50" s="84" t="s">
        <v>1</v>
      </c>
      <c r="G50" s="85" t="s">
        <v>34</v>
      </c>
      <c r="H50" s="85" t="s">
        <v>34</v>
      </c>
      <c r="I50" s="85" t="s">
        <v>34</v>
      </c>
      <c r="J50" s="85" t="s">
        <v>34</v>
      </c>
      <c r="K50" s="85" t="s">
        <v>34</v>
      </c>
      <c r="L50" s="85" t="s">
        <v>42</v>
      </c>
      <c r="M50" s="85" t="s">
        <v>43</v>
      </c>
      <c r="N50" s="85" t="s">
        <v>43</v>
      </c>
      <c r="O50" s="85" t="s">
        <v>43</v>
      </c>
      <c r="P50" s="85" t="s">
        <v>43</v>
      </c>
      <c r="Q50" s="85" t="s">
        <v>51</v>
      </c>
      <c r="R50" s="85" t="s">
        <v>51</v>
      </c>
      <c r="S50" s="85" t="s">
        <v>34</v>
      </c>
      <c r="T50" s="86"/>
      <c r="V50" s="287"/>
      <c r="W50" s="288"/>
      <c r="X50" s="319" t="s">
        <v>103</v>
      </c>
      <c r="Y50" s="319"/>
      <c r="Z50" s="319" t="s">
        <v>166</v>
      </c>
      <c r="AA50" s="319"/>
      <c r="AB50" s="292"/>
      <c r="AC50" s="293"/>
      <c r="AD50" s="317"/>
      <c r="AE50" s="318"/>
      <c r="AF50" s="296"/>
      <c r="AG50" s="297"/>
      <c r="AH50" s="310"/>
      <c r="AI50" s="311"/>
      <c r="AJ50" s="175"/>
      <c r="AK50" s="175"/>
      <c r="AL50" s="175"/>
      <c r="AM50" s="175"/>
    </row>
    <row r="51" spans="2:39" ht="40.15" customHeight="1" x14ac:dyDescent="0.35">
      <c r="B51" s="271" t="s">
        <v>67</v>
      </c>
      <c r="C51" s="272"/>
      <c r="D51" s="167">
        <f>'Feed WQ'!$D$4</f>
        <v>6</v>
      </c>
      <c r="F51" s="86"/>
      <c r="G51" s="101">
        <f>INDEX('Feed WQ'!$D5:$D18,COLUMNS('Feed WQ'!$D5:D5))</f>
        <v>1887</v>
      </c>
      <c r="H51" s="101">
        <f>INDEX('Feed WQ'!$D5:$D18,COLUMNS('Feed WQ'!$D5:E5))</f>
        <v>699</v>
      </c>
      <c r="I51" s="101">
        <f>INDEX('Feed WQ'!$D5:$D18,COLUMNS('Feed WQ'!$D5:F5))</f>
        <v>709</v>
      </c>
      <c r="J51" s="101">
        <f>INDEX('Feed WQ'!$D5:$D18,COLUMNS('Feed WQ'!$D5:G5))</f>
        <v>45</v>
      </c>
      <c r="K51" s="101">
        <f>INDEX('Feed WQ'!$D5:$D18,COLUMNS('Feed WQ'!$D5:H5))</f>
        <v>25</v>
      </c>
      <c r="L51" s="101">
        <f>INDEX('Feed WQ'!$D5:$D18,COLUMNS('Feed WQ'!$D5:I5))</f>
        <v>29</v>
      </c>
      <c r="M51" s="101">
        <f>INDEX('Feed WQ'!$D5:$D18,COLUMNS('Feed WQ'!$D5:J5))</f>
        <v>77</v>
      </c>
      <c r="N51" s="101">
        <f>INDEX('Feed WQ'!$D5:$D18,COLUMNS('Feed WQ'!$D5:K5))</f>
        <v>11</v>
      </c>
      <c r="O51" s="101">
        <f>INDEX('Feed WQ'!$D5:$D18,COLUMNS('Feed WQ'!$D5:L5))</f>
        <v>1E-4</v>
      </c>
      <c r="P51" s="101">
        <f>INDEX('Feed WQ'!$D5:$D18,COLUMNS('Feed WQ'!$D5:M5))</f>
        <v>77.000100000000003</v>
      </c>
      <c r="Q51" s="101">
        <f>INDEX('Feed WQ'!$D5:$D18,COLUMNS('Feed WQ'!$D5:N5))</f>
        <v>3</v>
      </c>
      <c r="R51" s="102">
        <f>INDEX('Feed WQ'!$D5:$D18,COLUMNS('Feed WQ'!$D5:O5))</f>
        <v>0.1</v>
      </c>
      <c r="S51" s="101">
        <f>INDEX('Feed WQ'!$D5:$D18,COLUMNS('Feed WQ'!$D5:P5))</f>
        <v>2181</v>
      </c>
      <c r="T51" s="102">
        <f>INDEX('Feed WQ'!$D5:$D18,COLUMNS('Feed WQ'!$D5:Q5))</f>
        <v>8.9</v>
      </c>
      <c r="V51" s="273" t="s">
        <v>67</v>
      </c>
      <c r="W51" s="274"/>
      <c r="X51" s="275">
        <v>0</v>
      </c>
      <c r="Y51" s="275"/>
      <c r="Z51" s="275">
        <f>X51*D51*24</f>
        <v>0</v>
      </c>
      <c r="AA51" s="275"/>
      <c r="AB51" s="283"/>
      <c r="AC51" s="283"/>
      <c r="AD51" s="283"/>
      <c r="AE51" s="283"/>
      <c r="AF51" s="312"/>
      <c r="AG51" s="312"/>
      <c r="AH51" s="313"/>
      <c r="AI51" s="313"/>
      <c r="AJ51" s="176"/>
      <c r="AK51" s="176"/>
      <c r="AL51" s="177"/>
      <c r="AM51" s="177"/>
    </row>
    <row r="52" spans="2:39" ht="40.15" customHeight="1" x14ac:dyDescent="0.35">
      <c r="B52" s="271" t="s">
        <v>25</v>
      </c>
      <c r="C52" s="272"/>
      <c r="D52" s="167">
        <f>'Feed WQ'!$D$4</f>
        <v>6</v>
      </c>
      <c r="E52" s="87">
        <f>D40*D51</f>
        <v>6</v>
      </c>
      <c r="F52" s="87">
        <f>D51-E52</f>
        <v>0</v>
      </c>
      <c r="G52" s="92">
        <f t="shared" ref="G52:S53" si="0">(1-F40)*G51</f>
        <v>1830.3899999999999</v>
      </c>
      <c r="H52" s="88">
        <f t="shared" si="0"/>
        <v>678.03</v>
      </c>
      <c r="I52" s="88">
        <f t="shared" si="0"/>
        <v>687.73</v>
      </c>
      <c r="J52" s="88">
        <f t="shared" si="0"/>
        <v>33.75</v>
      </c>
      <c r="K52" s="89">
        <f t="shared" si="0"/>
        <v>18.75</v>
      </c>
      <c r="L52" s="89">
        <f t="shared" si="0"/>
        <v>21.75</v>
      </c>
      <c r="M52" s="89">
        <f t="shared" si="0"/>
        <v>74.69</v>
      </c>
      <c r="N52" s="89">
        <f t="shared" si="0"/>
        <v>11</v>
      </c>
      <c r="O52" s="89">
        <f t="shared" si="0"/>
        <v>1E-4</v>
      </c>
      <c r="P52" s="89">
        <f t="shared" si="0"/>
        <v>74.690096999999994</v>
      </c>
      <c r="Q52" s="89">
        <f t="shared" si="0"/>
        <v>2.94</v>
      </c>
      <c r="R52" s="89">
        <f t="shared" si="0"/>
        <v>0.1</v>
      </c>
      <c r="S52" s="92">
        <f t="shared" si="0"/>
        <v>2181</v>
      </c>
      <c r="T52" s="90"/>
      <c r="V52" s="273" t="s">
        <v>25</v>
      </c>
      <c r="W52" s="274"/>
      <c r="X52" s="275">
        <v>0.01</v>
      </c>
      <c r="Y52" s="275"/>
      <c r="Z52" s="275">
        <f t="shared" ref="Z52:Z60" si="1">X52*D52*24</f>
        <v>1.44</v>
      </c>
      <c r="AA52" s="275"/>
      <c r="AB52" s="262">
        <v>0</v>
      </c>
      <c r="AC52" s="262"/>
      <c r="AD52" s="262">
        <v>0</v>
      </c>
      <c r="AE52" s="262"/>
      <c r="AF52" s="263">
        <f>AB52*D52*24</f>
        <v>0</v>
      </c>
      <c r="AG52" s="263"/>
      <c r="AH52" s="276">
        <f>AD52*D52*24</f>
        <v>0</v>
      </c>
      <c r="AI52" s="277"/>
      <c r="AJ52" s="178"/>
      <c r="AK52" s="178"/>
      <c r="AL52" s="177"/>
      <c r="AM52" s="177"/>
    </row>
    <row r="53" spans="2:39" ht="40.15" customHeight="1" x14ac:dyDescent="0.35">
      <c r="B53" s="271" t="s">
        <v>26</v>
      </c>
      <c r="C53" s="272"/>
      <c r="D53" s="167">
        <f>D52-F52</f>
        <v>6</v>
      </c>
      <c r="E53" s="87">
        <f>D41*E52</f>
        <v>5.34</v>
      </c>
      <c r="F53" s="87">
        <f t="shared" ref="F53:F56" si="2">E52-E53</f>
        <v>0.66000000000000014</v>
      </c>
      <c r="G53" s="88">
        <f t="shared" si="0"/>
        <v>677.24429999999995</v>
      </c>
      <c r="H53" s="89">
        <f t="shared" si="0"/>
        <v>203.40900000000002</v>
      </c>
      <c r="I53" s="88">
        <f t="shared" si="0"/>
        <v>206.31900000000005</v>
      </c>
      <c r="J53" s="89">
        <f t="shared" si="0"/>
        <v>2.6999999999999988</v>
      </c>
      <c r="K53" s="89">
        <f t="shared" si="0"/>
        <v>1.4999999999999993</v>
      </c>
      <c r="L53" s="89">
        <f t="shared" si="0"/>
        <v>1.087500000000001</v>
      </c>
      <c r="M53" s="89">
        <f t="shared" si="0"/>
        <v>14.937999999999997</v>
      </c>
      <c r="N53" s="89">
        <f t="shared" si="0"/>
        <v>11</v>
      </c>
      <c r="O53" s="89">
        <f t="shared" si="0"/>
        <v>1E-4</v>
      </c>
      <c r="P53" s="89">
        <f t="shared" si="0"/>
        <v>74.690096999999994</v>
      </c>
      <c r="Q53" s="89">
        <f t="shared" si="0"/>
        <v>0.26459999999999989</v>
      </c>
      <c r="R53" s="89">
        <f t="shared" si="0"/>
        <v>0.05</v>
      </c>
      <c r="S53" s="92">
        <f t="shared" si="0"/>
        <v>2181</v>
      </c>
      <c r="T53" s="90"/>
      <c r="V53" s="273" t="s">
        <v>26</v>
      </c>
      <c r="W53" s="274"/>
      <c r="X53" s="282">
        <v>0.05</v>
      </c>
      <c r="Y53" s="282"/>
      <c r="Z53" s="275">
        <f t="shared" si="1"/>
        <v>7.2000000000000011</v>
      </c>
      <c r="AA53" s="275"/>
      <c r="AB53" s="262">
        <v>0.04</v>
      </c>
      <c r="AC53" s="262"/>
      <c r="AD53" s="262">
        <v>0.35</v>
      </c>
      <c r="AE53" s="262"/>
      <c r="AF53" s="263">
        <f t="shared" ref="AF53:AF59" si="3">AB53*D53*24</f>
        <v>5.76</v>
      </c>
      <c r="AG53" s="263"/>
      <c r="AH53" s="276">
        <f t="shared" ref="AH53:AH59" si="4">AD53*D53*24</f>
        <v>50.399999999999991</v>
      </c>
      <c r="AI53" s="277"/>
      <c r="AJ53" s="178"/>
      <c r="AK53" s="178"/>
      <c r="AL53" s="177"/>
      <c r="AM53" s="177"/>
    </row>
    <row r="54" spans="2:39" ht="40.15" customHeight="1" x14ac:dyDescent="0.35">
      <c r="B54" s="271" t="s">
        <v>27</v>
      </c>
      <c r="C54" s="272"/>
      <c r="D54" s="167">
        <f t="shared" ref="D54:D57" si="5">D53-F53</f>
        <v>5.34</v>
      </c>
      <c r="E54" s="87">
        <f>D42*E53</f>
        <v>5.34</v>
      </c>
      <c r="F54" s="87">
        <f t="shared" si="2"/>
        <v>0</v>
      </c>
      <c r="G54" s="88">
        <f t="shared" ref="G54:I56" si="6">(1-F42)*G53</f>
        <v>142.22130299999998</v>
      </c>
      <c r="H54" s="89">
        <f t="shared" si="6"/>
        <v>95.602230000000006</v>
      </c>
      <c r="I54" s="89">
        <f t="shared" si="6"/>
        <v>41.263800000000003</v>
      </c>
      <c r="J54" s="204">
        <v>3500</v>
      </c>
      <c r="K54" s="204">
        <f>0.75*J54</f>
        <v>2625</v>
      </c>
      <c r="L54" s="204">
        <v>50</v>
      </c>
      <c r="M54" s="204">
        <f>0.1*K54</f>
        <v>262.5</v>
      </c>
      <c r="N54" s="203">
        <f>(1-M42)*N53</f>
        <v>1.0999999999999996</v>
      </c>
      <c r="O54" s="203">
        <f>N53-N54</f>
        <v>9.9</v>
      </c>
      <c r="P54" s="202">
        <f>O54+M54</f>
        <v>272.39999999999998</v>
      </c>
      <c r="Q54" s="89">
        <f t="shared" ref="Q54:S56" si="7">(1-P42)*Q53</f>
        <v>0.13229999999999995</v>
      </c>
      <c r="R54" s="89">
        <f t="shared" si="7"/>
        <v>4.7500000000000001E-2</v>
      </c>
      <c r="S54" s="92">
        <f t="shared" si="7"/>
        <v>2181</v>
      </c>
      <c r="T54" s="90"/>
      <c r="V54" s="273" t="s">
        <v>27</v>
      </c>
      <c r="W54" s="274"/>
      <c r="X54" s="275">
        <v>0.5</v>
      </c>
      <c r="Y54" s="275"/>
      <c r="Z54" s="275">
        <f t="shared" si="1"/>
        <v>64.08</v>
      </c>
      <c r="AA54" s="275"/>
      <c r="AB54" s="262">
        <v>0.16</v>
      </c>
      <c r="AC54" s="262"/>
      <c r="AD54" s="262">
        <v>0.36</v>
      </c>
      <c r="AE54" s="262"/>
      <c r="AF54" s="263">
        <f t="shared" si="3"/>
        <v>20.505600000000001</v>
      </c>
      <c r="AG54" s="263"/>
      <c r="AH54" s="276">
        <f t="shared" si="4"/>
        <v>46.137599999999999</v>
      </c>
      <c r="AI54" s="277"/>
      <c r="AJ54" s="176"/>
      <c r="AK54" s="176"/>
      <c r="AL54" s="177"/>
      <c r="AM54" s="177"/>
    </row>
    <row r="55" spans="2:39" ht="40.15" customHeight="1" x14ac:dyDescent="0.35">
      <c r="B55" s="271" t="s">
        <v>28</v>
      </c>
      <c r="C55" s="272"/>
      <c r="D55" s="167">
        <f t="shared" si="5"/>
        <v>5.34</v>
      </c>
      <c r="E55" s="87">
        <f>D43*E54</f>
        <v>4.7526000000000002</v>
      </c>
      <c r="F55" s="87">
        <f t="shared" si="2"/>
        <v>0.5873999999999997</v>
      </c>
      <c r="G55" s="88">
        <f t="shared" si="6"/>
        <v>52.621882109999994</v>
      </c>
      <c r="H55" s="89">
        <f t="shared" si="6"/>
        <v>28.680669000000005</v>
      </c>
      <c r="I55" s="89">
        <f t="shared" si="6"/>
        <v>12.379140000000003</v>
      </c>
      <c r="J55" s="202">
        <f t="shared" ref="J55:M56" si="8">(1-I43)*J54</f>
        <v>279.99999999999989</v>
      </c>
      <c r="K55" s="202">
        <f t="shared" si="8"/>
        <v>209.99999999999989</v>
      </c>
      <c r="L55" s="203">
        <f t="shared" si="8"/>
        <v>2.5000000000000022</v>
      </c>
      <c r="M55" s="202">
        <f t="shared" si="8"/>
        <v>52.499999999999986</v>
      </c>
      <c r="N55" s="203">
        <f>(1-M43)*N54</f>
        <v>1.0999999999999996</v>
      </c>
      <c r="O55" s="203">
        <f>(1-N43)*O54</f>
        <v>9.9</v>
      </c>
      <c r="P55" s="202">
        <f>(1-O43)*P54</f>
        <v>136.19999999999999</v>
      </c>
      <c r="Q55" s="89">
        <f t="shared" si="7"/>
        <v>1.1906999999999991E-2</v>
      </c>
      <c r="R55" s="89">
        <f t="shared" si="7"/>
        <v>4.7500000000000001E-2</v>
      </c>
      <c r="S55" s="92">
        <f t="shared" si="7"/>
        <v>2181</v>
      </c>
      <c r="T55" s="90"/>
      <c r="V55" s="273" t="s">
        <v>28</v>
      </c>
      <c r="W55" s="274"/>
      <c r="X55" s="275">
        <v>0.05</v>
      </c>
      <c r="Y55" s="275"/>
      <c r="Z55" s="275">
        <f t="shared" si="1"/>
        <v>6.4080000000000004</v>
      </c>
      <c r="AA55" s="275"/>
      <c r="AB55" s="262">
        <v>0.04</v>
      </c>
      <c r="AC55" s="262"/>
      <c r="AD55" s="262">
        <v>0.35</v>
      </c>
      <c r="AE55" s="262"/>
      <c r="AF55" s="263">
        <f t="shared" si="3"/>
        <v>5.1264000000000003</v>
      </c>
      <c r="AG55" s="263"/>
      <c r="AH55" s="276">
        <f t="shared" si="4"/>
        <v>44.855999999999995</v>
      </c>
      <c r="AI55" s="277"/>
      <c r="AJ55" s="178"/>
      <c r="AK55" s="178"/>
      <c r="AL55" s="177"/>
      <c r="AM55" s="177"/>
    </row>
    <row r="56" spans="2:39" ht="40.15" customHeight="1" x14ac:dyDescent="0.35">
      <c r="B56" s="271" t="s">
        <v>33</v>
      </c>
      <c r="C56" s="272"/>
      <c r="D56" s="167">
        <f t="shared" si="5"/>
        <v>4.7526000000000002</v>
      </c>
      <c r="E56" s="87">
        <f>D44*E55</f>
        <v>4.0397100000000004</v>
      </c>
      <c r="F56" s="87">
        <f t="shared" si="2"/>
        <v>0.7128899999999998</v>
      </c>
      <c r="G56" s="88">
        <f t="shared" si="6"/>
        <v>36.835317476999997</v>
      </c>
      <c r="H56" s="89">
        <f t="shared" si="6"/>
        <v>20.076468300000002</v>
      </c>
      <c r="I56" s="89">
        <f t="shared" si="6"/>
        <v>11.388808800000003</v>
      </c>
      <c r="J56" s="89">
        <f t="shared" si="8"/>
        <v>41.999999999999986</v>
      </c>
      <c r="K56" s="89">
        <f t="shared" si="8"/>
        <v>31.499999999999989</v>
      </c>
      <c r="L56" s="89">
        <f t="shared" si="8"/>
        <v>0.30000000000000027</v>
      </c>
      <c r="M56" s="89">
        <f t="shared" si="8"/>
        <v>5.2499999999999973</v>
      </c>
      <c r="N56" s="89">
        <f>(1-M44)*N55</f>
        <v>1.0999999999999996</v>
      </c>
      <c r="O56" s="89">
        <f>(1-N44)*O55</f>
        <v>9.9</v>
      </c>
      <c r="P56" s="89">
        <f>(1-O44)*P55</f>
        <v>27.239999999999991</v>
      </c>
      <c r="Q56" s="89">
        <f t="shared" si="7"/>
        <v>5.9534999999999953E-3</v>
      </c>
      <c r="R56" s="89">
        <f t="shared" si="7"/>
        <v>4.7500000000000001E-2</v>
      </c>
      <c r="S56" s="92">
        <f t="shared" si="7"/>
        <v>2181</v>
      </c>
      <c r="T56" s="90"/>
      <c r="V56" s="273" t="s">
        <v>33</v>
      </c>
      <c r="W56" s="274"/>
      <c r="X56" s="275">
        <v>0.38500000000000001</v>
      </c>
      <c r="Y56" s="275"/>
      <c r="Z56" s="275">
        <f t="shared" si="1"/>
        <v>43.914024000000005</v>
      </c>
      <c r="AA56" s="275"/>
      <c r="AB56" s="262">
        <v>0.26</v>
      </c>
      <c r="AC56" s="262"/>
      <c r="AD56" s="262">
        <v>0.4</v>
      </c>
      <c r="AE56" s="262"/>
      <c r="AF56" s="263">
        <f t="shared" si="3"/>
        <v>29.656224000000002</v>
      </c>
      <c r="AG56" s="263"/>
      <c r="AH56" s="276">
        <f t="shared" si="4"/>
        <v>45.624960000000002</v>
      </c>
      <c r="AI56" s="277"/>
      <c r="AJ56" s="179"/>
      <c r="AK56" s="179"/>
      <c r="AL56" s="177"/>
      <c r="AM56" s="177"/>
    </row>
    <row r="57" spans="2:39" ht="40.15" customHeight="1" x14ac:dyDescent="0.35">
      <c r="B57" s="271" t="s">
        <v>30</v>
      </c>
      <c r="C57" s="272"/>
      <c r="D57" s="167">
        <f t="shared" si="5"/>
        <v>4.0397100000000004</v>
      </c>
      <c r="E57" s="87">
        <f>D46*E56</f>
        <v>2.4642231000000003</v>
      </c>
      <c r="F57" s="91"/>
      <c r="G57" s="88">
        <f t="shared" ref="G57:S57" si="9">(1-F46)*G56</f>
        <v>3.6835317476999987</v>
      </c>
      <c r="H57" s="88">
        <f t="shared" si="9"/>
        <v>2.0076468299999997</v>
      </c>
      <c r="I57" s="88">
        <f t="shared" si="9"/>
        <v>2.0499855840000012</v>
      </c>
      <c r="J57" s="88">
        <f t="shared" si="9"/>
        <v>0.42000000000000021</v>
      </c>
      <c r="K57" s="88">
        <f t="shared" si="9"/>
        <v>0.31500000000000017</v>
      </c>
      <c r="L57" s="88">
        <f t="shared" si="9"/>
        <v>3.0000000000000053E-3</v>
      </c>
      <c r="M57" s="88">
        <f t="shared" si="9"/>
        <v>0.52499999999999958</v>
      </c>
      <c r="N57" s="88">
        <f t="shared" si="9"/>
        <v>5.5000000000000028E-2</v>
      </c>
      <c r="O57" s="88">
        <f t="shared" si="9"/>
        <v>0.59400000000000053</v>
      </c>
      <c r="P57" s="88">
        <f t="shared" si="9"/>
        <v>1.3620000000000008</v>
      </c>
      <c r="Q57" s="88">
        <f t="shared" si="9"/>
        <v>5.9534999999999937E-4</v>
      </c>
      <c r="R57" s="88">
        <f t="shared" si="9"/>
        <v>2.3750000000000021E-3</v>
      </c>
      <c r="S57" s="88">
        <f t="shared" si="9"/>
        <v>21.81000000000002</v>
      </c>
      <c r="T57" s="90"/>
      <c r="V57" s="273" t="s">
        <v>160</v>
      </c>
      <c r="W57" s="274"/>
      <c r="X57" s="275">
        <v>1.2030000000000001</v>
      </c>
      <c r="Y57" s="275"/>
      <c r="Z57" s="275">
        <f t="shared" si="1"/>
        <v>116.63450712000001</v>
      </c>
      <c r="AA57" s="275"/>
      <c r="AB57" s="262">
        <v>0.4</v>
      </c>
      <c r="AC57" s="262"/>
      <c r="AD57" s="262">
        <v>0.55000000000000004</v>
      </c>
      <c r="AE57" s="262"/>
      <c r="AF57" s="263">
        <f t="shared" si="3"/>
        <v>38.781216000000008</v>
      </c>
      <c r="AG57" s="263"/>
      <c r="AH57" s="276">
        <f t="shared" si="4"/>
        <v>53.324172000000004</v>
      </c>
      <c r="AI57" s="277"/>
      <c r="AJ57" s="179"/>
      <c r="AK57" s="179"/>
      <c r="AL57" s="177"/>
      <c r="AM57" s="177"/>
    </row>
    <row r="58" spans="2:39" ht="40.15" customHeight="1" x14ac:dyDescent="0.35">
      <c r="B58" s="271" t="s">
        <v>29</v>
      </c>
      <c r="C58" s="272"/>
      <c r="D58" s="167">
        <f>D57-E57</f>
        <v>1.5754869</v>
      </c>
      <c r="E58" s="95">
        <f>(E56-E57)*D47</f>
        <v>0.77198858100000001</v>
      </c>
      <c r="F58" s="95">
        <f>(1-D47)*E58/D47</f>
        <v>0.80349831900000002</v>
      </c>
      <c r="G58" s="88">
        <f t="shared" ref="G58:S58" si="10">(1-F47)*($D$57*G56-$E$57*G57)/$D$58</f>
        <v>8.868811054077689</v>
      </c>
      <c r="H58" s="88">
        <f t="shared" si="10"/>
        <v>4.8337958291538454</v>
      </c>
      <c r="I58" s="88">
        <f t="shared" si="10"/>
        <v>0.51991372275692371</v>
      </c>
      <c r="J58" s="88">
        <f t="shared" si="10"/>
        <v>1.0703538461538469</v>
      </c>
      <c r="K58" s="88">
        <f t="shared" si="10"/>
        <v>0.80276538461538505</v>
      </c>
      <c r="L58" s="88">
        <f t="shared" si="10"/>
        <v>7.6453846153846303E-3</v>
      </c>
      <c r="M58" s="88">
        <f t="shared" si="10"/>
        <v>1.2640384615384608</v>
      </c>
      <c r="N58" s="88">
        <f t="shared" si="10"/>
        <v>0.13672435897435908</v>
      </c>
      <c r="O58" s="88">
        <f t="shared" si="10"/>
        <v>4.1574415384615397</v>
      </c>
      <c r="P58" s="88">
        <f t="shared" si="10"/>
        <v>3.3857923076923093</v>
      </c>
      <c r="Q58" s="88">
        <f t="shared" si="10"/>
        <v>1.4334196153846144E-3</v>
      </c>
      <c r="R58" s="88">
        <f t="shared" si="10"/>
        <v>5.9040064102564155E-3</v>
      </c>
      <c r="S58" s="88">
        <f t="shared" si="10"/>
        <v>55.581946153846225</v>
      </c>
      <c r="T58" s="90"/>
      <c r="V58" s="273" t="s">
        <v>161</v>
      </c>
      <c r="W58" s="274"/>
      <c r="X58" s="275">
        <v>1.2030000000000001</v>
      </c>
      <c r="Y58" s="275"/>
      <c r="Z58" s="275">
        <f t="shared" si="1"/>
        <v>45.487457776799999</v>
      </c>
      <c r="AA58" s="275"/>
      <c r="AB58" s="262">
        <v>0.4</v>
      </c>
      <c r="AC58" s="262"/>
      <c r="AD58" s="262">
        <v>0.55000000000000004</v>
      </c>
      <c r="AE58" s="262"/>
      <c r="AF58" s="263">
        <f t="shared" si="3"/>
        <v>15.124674240000001</v>
      </c>
      <c r="AG58" s="263"/>
      <c r="AH58" s="276">
        <f t="shared" si="4"/>
        <v>20.796427080000001</v>
      </c>
      <c r="AI58" s="277"/>
      <c r="AJ58" s="179"/>
      <c r="AK58" s="179"/>
      <c r="AL58" s="177"/>
      <c r="AM58" s="177"/>
    </row>
    <row r="59" spans="2:39" ht="40.15" customHeight="1" x14ac:dyDescent="0.35">
      <c r="B59" s="271" t="s">
        <v>31</v>
      </c>
      <c r="C59" s="272"/>
      <c r="D59" s="167">
        <f>E57+E58</f>
        <v>3.2362116810000003</v>
      </c>
      <c r="E59" s="87">
        <f>(E57+E58)*D45</f>
        <v>3.2362116810000003</v>
      </c>
      <c r="F59" s="87">
        <f>(1-D45)*E59</f>
        <v>0</v>
      </c>
      <c r="G59" s="89">
        <f t="shared" ref="G59:S59" si="11">(1-F45)*G58</f>
        <v>8.868811054077689</v>
      </c>
      <c r="H59" s="89">
        <f t="shared" si="11"/>
        <v>4.8337958291538454</v>
      </c>
      <c r="I59" s="89">
        <f t="shared" si="11"/>
        <v>0.36393960592984659</v>
      </c>
      <c r="J59" s="89">
        <f t="shared" si="11"/>
        <v>1.0703538461538469</v>
      </c>
      <c r="K59" s="89">
        <f t="shared" si="11"/>
        <v>0.80276538461538505</v>
      </c>
      <c r="L59" s="89">
        <f t="shared" si="11"/>
        <v>7.6453846153846303E-3</v>
      </c>
      <c r="M59" s="89">
        <f t="shared" si="11"/>
        <v>1.2640384615384608</v>
      </c>
      <c r="N59" s="89">
        <f t="shared" si="11"/>
        <v>0.13672435897435908</v>
      </c>
      <c r="O59" s="89">
        <f t="shared" si="11"/>
        <v>4.1574415384615397</v>
      </c>
      <c r="P59" s="89">
        <f t="shared" si="11"/>
        <v>3.3857923076923093</v>
      </c>
      <c r="Q59" s="89">
        <f t="shared" si="11"/>
        <v>1.4334196153846144E-3</v>
      </c>
      <c r="R59" s="89">
        <f t="shared" si="11"/>
        <v>5.9040064102564155E-3</v>
      </c>
      <c r="S59" s="89">
        <f t="shared" si="11"/>
        <v>55.581946153846225</v>
      </c>
      <c r="T59" s="90"/>
      <c r="V59" s="273" t="s">
        <v>31</v>
      </c>
      <c r="W59" s="274"/>
      <c r="X59" s="275">
        <v>3.2000000000000001E-2</v>
      </c>
      <c r="Y59" s="275"/>
      <c r="Z59" s="275">
        <f t="shared" si="1"/>
        <v>2.4854105710080003</v>
      </c>
      <c r="AA59" s="275"/>
      <c r="AB59" s="262">
        <v>0.03</v>
      </c>
      <c r="AC59" s="262"/>
      <c r="AD59" s="262">
        <v>0.27</v>
      </c>
      <c r="AE59" s="262"/>
      <c r="AF59" s="263">
        <f t="shared" si="3"/>
        <v>2.3300724103200001</v>
      </c>
      <c r="AG59" s="263"/>
      <c r="AH59" s="276">
        <f t="shared" si="4"/>
        <v>20.970651692880004</v>
      </c>
      <c r="AI59" s="277"/>
      <c r="AJ59" s="179"/>
      <c r="AK59" s="179"/>
      <c r="AL59" s="177"/>
      <c r="AM59" s="177"/>
    </row>
    <row r="60" spans="2:39" ht="40.15" customHeight="1" x14ac:dyDescent="0.35">
      <c r="B60" s="271" t="s">
        <v>35</v>
      </c>
      <c r="C60" s="272"/>
      <c r="D60" s="167">
        <f>1%*(E59)</f>
        <v>3.2362116810000001E-2</v>
      </c>
      <c r="E60" s="87">
        <f>D60</f>
        <v>3.2362116810000001E-2</v>
      </c>
      <c r="F60" s="87">
        <f>E60</f>
        <v>3.2362116810000001E-2</v>
      </c>
      <c r="G60" s="90"/>
      <c r="H60" s="90"/>
      <c r="I60" s="90"/>
      <c r="J60" s="90"/>
      <c r="K60" s="90"/>
      <c r="L60" s="90"/>
      <c r="M60" s="90"/>
      <c r="N60" s="90"/>
      <c r="O60" s="90"/>
      <c r="P60" s="90"/>
      <c r="Q60" s="90"/>
      <c r="R60" s="90"/>
      <c r="S60" s="90"/>
      <c r="T60" s="90"/>
      <c r="V60" s="273" t="s">
        <v>35</v>
      </c>
      <c r="W60" s="274"/>
      <c r="X60" s="275">
        <v>0.01</v>
      </c>
      <c r="Y60" s="275"/>
      <c r="Z60" s="275">
        <f t="shared" si="1"/>
        <v>7.7669080344000005E-3</v>
      </c>
      <c r="AA60" s="275"/>
      <c r="AB60" s="262"/>
      <c r="AC60" s="262"/>
      <c r="AD60" s="262"/>
      <c r="AE60" s="262"/>
      <c r="AF60" s="263"/>
      <c r="AG60" s="263"/>
      <c r="AH60" s="264"/>
      <c r="AI60" s="264"/>
      <c r="AJ60" s="178"/>
      <c r="AK60" s="178"/>
      <c r="AL60" s="177"/>
      <c r="AM60" s="177"/>
    </row>
    <row r="61" spans="2:39" ht="46.15" customHeight="1" x14ac:dyDescent="0.35">
      <c r="B61" s="265" t="s">
        <v>36</v>
      </c>
      <c r="C61" s="266"/>
      <c r="D61" s="267"/>
      <c r="E61" s="93">
        <f>E59-E60</f>
        <v>3.2038495641900004</v>
      </c>
      <c r="F61" s="93"/>
      <c r="G61" s="93">
        <f>G59</f>
        <v>8.868811054077689</v>
      </c>
      <c r="H61" s="93">
        <f t="shared" ref="H61:S61" si="12">H59</f>
        <v>4.8337958291538454</v>
      </c>
      <c r="I61" s="93">
        <f t="shared" si="12"/>
        <v>0.36393960592984659</v>
      </c>
      <c r="J61" s="93">
        <f t="shared" si="12"/>
        <v>1.0703538461538469</v>
      </c>
      <c r="K61" s="93">
        <f t="shared" si="12"/>
        <v>0.80276538461538505</v>
      </c>
      <c r="L61" s="93">
        <f t="shared" si="12"/>
        <v>7.6453846153846303E-3</v>
      </c>
      <c r="M61" s="93">
        <f t="shared" si="12"/>
        <v>1.2640384615384608</v>
      </c>
      <c r="N61" s="93">
        <f t="shared" si="12"/>
        <v>0.13672435897435908</v>
      </c>
      <c r="O61" s="93">
        <f t="shared" si="12"/>
        <v>4.1574415384615397</v>
      </c>
      <c r="P61" s="93">
        <f t="shared" si="12"/>
        <v>3.3857923076923093</v>
      </c>
      <c r="Q61" s="93">
        <f t="shared" si="12"/>
        <v>1.4334196153846144E-3</v>
      </c>
      <c r="R61" s="93">
        <f t="shared" si="12"/>
        <v>5.9040064102564155E-3</v>
      </c>
      <c r="S61" s="93">
        <f t="shared" si="12"/>
        <v>55.581946153846225</v>
      </c>
      <c r="T61" s="94">
        <v>7.2</v>
      </c>
      <c r="V61" s="258" t="s">
        <v>141</v>
      </c>
      <c r="W61" s="259"/>
      <c r="X61" s="259"/>
      <c r="Y61" s="260"/>
      <c r="Z61" s="268">
        <f>SUM(Z51:AA60)</f>
        <v>287.65716637584239</v>
      </c>
      <c r="AA61" s="268"/>
      <c r="AB61" s="268">
        <f t="shared" ref="AB61" si="13">SUM(AB52:AC60)</f>
        <v>1.33</v>
      </c>
      <c r="AC61" s="268"/>
      <c r="AD61" s="268">
        <f t="shared" ref="AD61" si="14">SUM(AD52:AE60)</f>
        <v>2.8299999999999996</v>
      </c>
      <c r="AE61" s="268"/>
      <c r="AF61" s="269">
        <f>SUM(AF52:AG60)</f>
        <v>117.28418665032001</v>
      </c>
      <c r="AG61" s="269"/>
      <c r="AH61" s="270">
        <f>SUM(AH52:AI60)</f>
        <v>282.10981077288</v>
      </c>
      <c r="AI61" s="270"/>
      <c r="AJ61" s="180"/>
      <c r="AK61" s="180"/>
      <c r="AL61" s="181"/>
      <c r="AM61" s="181"/>
    </row>
    <row r="62" spans="2:39" ht="40.15" customHeight="1" x14ac:dyDescent="0.35">
      <c r="B62" s="258" t="s">
        <v>132</v>
      </c>
      <c r="C62" s="259"/>
      <c r="D62" s="260"/>
      <c r="E62" s="54"/>
      <c r="F62" s="87">
        <f>F52+F53+F54+F55</f>
        <v>1.2473999999999998</v>
      </c>
      <c r="G62" s="85">
        <f>($D$51*G51-$E$55*G55)/$F$62</f>
        <v>8875.9894525284708</v>
      </c>
      <c r="H62" s="85">
        <f>($D$51*H51-$E$55*H55)/$F$62</f>
        <v>3252.9198753492069</v>
      </c>
      <c r="I62" s="85">
        <f>($D$51*I51-$E$55*I55)/$F$62</f>
        <v>3363.128827349688</v>
      </c>
      <c r="J62" s="129">
        <f>((($D$51*J51)-($E$53*J53))+($F$54*J54)+(($E$54*J54)-($E$55*J55)))/$F$62</f>
        <v>14121.255411255412</v>
      </c>
      <c r="K62" s="129">
        <f>((($D$51*K51)-($E$53*K53))+($F$54*K54)+(($E$54*K54)-($E$55*K55)))/$F$62</f>
        <v>10551.101491101492</v>
      </c>
      <c r="L62" s="129">
        <f>((($D$51*L51)-($E$53*L53))+($F$54*L54)+(($E$54*L54)-($E$55*L55)))/$F$62</f>
        <v>339.35485810485812</v>
      </c>
      <c r="M62" s="129">
        <f>((($D$51*M51)-($E$53*M53))+($F$54*M54)+(($E$54*M54)-($E$55*M55)))/$F$62</f>
        <v>1230.1343434343437</v>
      </c>
      <c r="N62" s="129">
        <f>((($D$51*N51)-($E$52*N52))+($F$54*N54)+(($E$54*N54)-($E$55*N55)))/$F$62</f>
        <v>0.51798941798941733</v>
      </c>
      <c r="O62" s="129">
        <f>((($D$51*O51)-($E$53*O53))+($F$54*O54)+(($E$54*O54)-($E$55*O55)))/$F$62</f>
        <v>4.6619576719576692</v>
      </c>
      <c r="P62" s="129">
        <f>M62+O62</f>
        <v>1234.7963011063014</v>
      </c>
      <c r="Q62" s="129">
        <f>((($D$51*Q51)-($E$53*Q53))+($F$54*Q54)+(($E$54*Q54)-($E$55*Q55)))/$F$62</f>
        <v>13.818285066378069</v>
      </c>
      <c r="R62" s="90">
        <f>((($D$51*R51)-($E$53*R53))+($F$54*R54)+(($E$54*R54)-($E$55*R55)))/$F$62</f>
        <v>0.28932299182299187</v>
      </c>
      <c r="S62" s="129">
        <f>((($D$51*S51)-($E$53*S53))+($F$54*S54)+(($E$54*S54)-($E$55*S55)))/$F$62</f>
        <v>2181.0000000000009</v>
      </c>
      <c r="T62" s="54"/>
      <c r="X62" s="44"/>
      <c r="Y62" s="58"/>
      <c r="Z62" s="58"/>
      <c r="AA62" s="58"/>
      <c r="AB62" s="58"/>
      <c r="AC62" s="58"/>
      <c r="AD62" s="58"/>
      <c r="AE62" s="58"/>
      <c r="AF62" s="58"/>
      <c r="AG62" s="58"/>
      <c r="AH62" s="58"/>
      <c r="AJ62" s="182"/>
      <c r="AK62" s="182"/>
      <c r="AL62" s="182"/>
      <c r="AM62" s="182"/>
    </row>
    <row r="63" spans="2:39" ht="43.15" customHeight="1" x14ac:dyDescent="0.35">
      <c r="B63" s="258" t="s">
        <v>133</v>
      </c>
      <c r="C63" s="259"/>
      <c r="D63" s="260"/>
      <c r="E63" s="54"/>
      <c r="F63" s="87">
        <f>F56+F58+F59+F60</f>
        <v>1.5487504358099997</v>
      </c>
      <c r="G63" s="129">
        <f t="shared" ref="G63:R63" si="15">((($E$55*G55-($E$61*G61)))/$F$63)</f>
        <v>143.13243461304242</v>
      </c>
      <c r="H63" s="129">
        <f t="shared" si="15"/>
        <v>78.011918534565197</v>
      </c>
      <c r="I63" s="129">
        <f t="shared" si="15"/>
        <v>37.234593568324122</v>
      </c>
      <c r="J63" s="129">
        <f t="shared" si="15"/>
        <v>857.01267073561178</v>
      </c>
      <c r="K63" s="129">
        <f t="shared" si="15"/>
        <v>642.75950305170863</v>
      </c>
      <c r="L63" s="129">
        <f t="shared" si="15"/>
        <v>7.6558527853654539</v>
      </c>
      <c r="M63" s="129">
        <f t="shared" si="15"/>
        <v>158.49016423198199</v>
      </c>
      <c r="N63" s="129">
        <f t="shared" si="15"/>
        <v>3.0926969325311333</v>
      </c>
      <c r="O63" s="129">
        <f t="shared" si="15"/>
        <v>21.779443581698334</v>
      </c>
      <c r="P63" s="129">
        <f t="shared" si="15"/>
        <v>410.94842401622572</v>
      </c>
      <c r="Q63" s="87">
        <f t="shared" si="15"/>
        <v>3.3573354484807076E-2</v>
      </c>
      <c r="R63" s="87">
        <f t="shared" si="15"/>
        <v>0.13354827663202623</v>
      </c>
      <c r="S63" s="129">
        <f>(($E$55*S55)-($E$61*S61))/$F$63</f>
        <v>6577.7830762708809</v>
      </c>
      <c r="T63" s="54"/>
    </row>
    <row r="64" spans="2:39" ht="39" customHeight="1" x14ac:dyDescent="0.35">
      <c r="B64" s="258" t="s">
        <v>134</v>
      </c>
      <c r="C64" s="259"/>
      <c r="D64" s="260"/>
      <c r="E64" s="85"/>
      <c r="F64" s="87">
        <f>SUM(F51:F61)</f>
        <v>2.7961504358099996</v>
      </c>
      <c r="G64" s="129">
        <f t="shared" ref="G64:S64" si="16">(G62*$F$62+G63*$F$63)/$F64</f>
        <v>4038.9764151934623</v>
      </c>
      <c r="H64" s="129">
        <f t="shared" si="16"/>
        <v>1494.380699917147</v>
      </c>
      <c r="I64" s="129">
        <f t="shared" si="16"/>
        <v>1520.9603667193867</v>
      </c>
      <c r="J64" s="129">
        <f t="shared" si="16"/>
        <v>6774.368254549664</v>
      </c>
      <c r="K64" s="129">
        <f t="shared" si="16"/>
        <v>5063.0030055487059</v>
      </c>
      <c r="L64" s="129">
        <f t="shared" si="16"/>
        <v>155.63120272953793</v>
      </c>
      <c r="M64" s="129">
        <f t="shared" si="16"/>
        <v>636.56492445130664</v>
      </c>
      <c r="N64" s="129">
        <f t="shared" si="16"/>
        <v>1.9440855729606452</v>
      </c>
      <c r="O64" s="129">
        <f t="shared" si="16"/>
        <v>14.143104831696469</v>
      </c>
      <c r="P64" s="129">
        <f t="shared" si="16"/>
        <v>778.47794915225847</v>
      </c>
      <c r="Q64" s="129">
        <f t="shared" si="16"/>
        <v>6.1831170876117856</v>
      </c>
      <c r="R64" s="90">
        <f t="shared" si="16"/>
        <v>0.20304145455287764</v>
      </c>
      <c r="S64" s="129">
        <f t="shared" si="16"/>
        <v>4616.3195086815676</v>
      </c>
      <c r="T64" s="90"/>
    </row>
    <row r="65" spans="2:22" ht="42.6" customHeight="1" x14ac:dyDescent="0.35">
      <c r="B65" s="261" t="s">
        <v>4</v>
      </c>
      <c r="C65" s="261"/>
      <c r="D65" s="261"/>
      <c r="E65" s="172">
        <f>E61/D51</f>
        <v>0.53397492736500007</v>
      </c>
      <c r="F65" s="55"/>
      <c r="G65" s="55"/>
      <c r="H65" s="55"/>
      <c r="I65" s="70"/>
      <c r="J65" s="70"/>
      <c r="K65" s="70"/>
      <c r="L65" s="70"/>
      <c r="M65" s="70"/>
      <c r="N65" s="70"/>
      <c r="O65" s="70"/>
      <c r="P65" s="70"/>
      <c r="Q65" s="70"/>
      <c r="R65" s="55"/>
    </row>
    <row r="66" spans="2:22" ht="43.9" customHeight="1" x14ac:dyDescent="0.25"/>
    <row r="67" spans="2:22" ht="23.45" customHeight="1" x14ac:dyDescent="0.25">
      <c r="J67" s="134"/>
      <c r="K67" s="134"/>
      <c r="L67" s="134"/>
      <c r="M67" s="134"/>
      <c r="N67" s="134"/>
      <c r="O67" s="134"/>
      <c r="P67" s="134"/>
      <c r="Q67" s="134"/>
      <c r="R67" s="134"/>
      <c r="S67" s="134"/>
      <c r="T67" s="134"/>
      <c r="U67" s="134"/>
      <c r="V67" s="134"/>
    </row>
    <row r="68" spans="2:22" ht="23.45" customHeight="1" x14ac:dyDescent="0.25">
      <c r="J68" s="124"/>
      <c r="K68" s="124"/>
      <c r="L68" s="124"/>
      <c r="M68" s="124"/>
      <c r="N68" s="124"/>
      <c r="O68" s="124"/>
      <c r="P68" s="124"/>
      <c r="Q68" s="124"/>
      <c r="R68" s="124"/>
      <c r="S68" s="124"/>
      <c r="T68" s="124"/>
      <c r="U68" s="124"/>
      <c r="V68" s="124"/>
    </row>
  </sheetData>
  <sheetProtection algorithmName="SHA-512" hashValue="bKOVfxHWOYToA7+aeUZQciRv+wmuiqDYB4FtXyMJP4u3LFPffn4aQALQUsdbKRg6WYtyJSg9nLKQQwUIkMlFIw==" saltValue="4G+3WS6MG2HpKA8CQ+Xo2A==" spinCount="100000" sheet="1" objects="1" scenarios="1"/>
  <mergeCells count="134">
    <mergeCell ref="B39:C39"/>
    <mergeCell ref="B12:C12"/>
    <mergeCell ref="H22:I22"/>
    <mergeCell ref="D39:E39"/>
    <mergeCell ref="C2:AA2"/>
    <mergeCell ref="B44:C44"/>
    <mergeCell ref="B45:C45"/>
    <mergeCell ref="D44:E44"/>
    <mergeCell ref="D45:E45"/>
    <mergeCell ref="B42:C42"/>
    <mergeCell ref="B43:C43"/>
    <mergeCell ref="D42:E42"/>
    <mergeCell ref="D43:E43"/>
    <mergeCell ref="B40:C40"/>
    <mergeCell ref="B41:C41"/>
    <mergeCell ref="D40:E40"/>
    <mergeCell ref="D41:E41"/>
    <mergeCell ref="AQ9:AR9"/>
    <mergeCell ref="AB11:AC11"/>
    <mergeCell ref="J10:K10"/>
    <mergeCell ref="AF6:AG6"/>
    <mergeCell ref="AN4:AQ4"/>
    <mergeCell ref="AN27:AO27"/>
    <mergeCell ref="AL12:AM12"/>
    <mergeCell ref="K23:L23"/>
    <mergeCell ref="AG12:AH12"/>
    <mergeCell ref="P22:Q22"/>
    <mergeCell ref="S22:T22"/>
    <mergeCell ref="AL21:AM21"/>
    <mergeCell ref="B46:C46"/>
    <mergeCell ref="B47:C47"/>
    <mergeCell ref="D46:E46"/>
    <mergeCell ref="D47:E47"/>
    <mergeCell ref="B65:D65"/>
    <mergeCell ref="B58:C58"/>
    <mergeCell ref="B59:C59"/>
    <mergeCell ref="B60:C60"/>
    <mergeCell ref="B53:C53"/>
    <mergeCell ref="B54:C54"/>
    <mergeCell ref="B55:C55"/>
    <mergeCell ref="B56:C56"/>
    <mergeCell ref="B57:C57"/>
    <mergeCell ref="B48:C48"/>
    <mergeCell ref="B50:C50"/>
    <mergeCell ref="B51:C51"/>
    <mergeCell ref="B52:C52"/>
    <mergeCell ref="B61:D61"/>
    <mergeCell ref="B62:D62"/>
    <mergeCell ref="B63:D63"/>
    <mergeCell ref="B64:D64"/>
    <mergeCell ref="AF49:AG50"/>
    <mergeCell ref="AH49:AI50"/>
    <mergeCell ref="X50:Y50"/>
    <mergeCell ref="Z50:AA50"/>
    <mergeCell ref="V51:W51"/>
    <mergeCell ref="X51:Y51"/>
    <mergeCell ref="Z51:AA51"/>
    <mergeCell ref="AB51:AC51"/>
    <mergeCell ref="AD51:AE51"/>
    <mergeCell ref="AF51:AG51"/>
    <mergeCell ref="AH51:AI51"/>
    <mergeCell ref="V49:W50"/>
    <mergeCell ref="X49:AA49"/>
    <mergeCell ref="AB49:AC50"/>
    <mergeCell ref="AD49:AE50"/>
    <mergeCell ref="AF52:AG52"/>
    <mergeCell ref="AH52:AI52"/>
    <mergeCell ref="V53:W53"/>
    <mergeCell ref="X53:Y53"/>
    <mergeCell ref="Z53:AA53"/>
    <mergeCell ref="AB53:AC53"/>
    <mergeCell ref="AD53:AE53"/>
    <mergeCell ref="AF53:AG53"/>
    <mergeCell ref="AH53:AI53"/>
    <mergeCell ref="V52:W52"/>
    <mergeCell ref="X52:Y52"/>
    <mergeCell ref="Z52:AA52"/>
    <mergeCell ref="AB52:AC52"/>
    <mergeCell ref="AD52:AE52"/>
    <mergeCell ref="AF54:AG54"/>
    <mergeCell ref="AH54:AI54"/>
    <mergeCell ref="V55:W55"/>
    <mergeCell ref="X55:Y55"/>
    <mergeCell ref="Z55:AA55"/>
    <mergeCell ref="AB55:AC55"/>
    <mergeCell ref="AD55:AE55"/>
    <mergeCell ref="AF55:AG55"/>
    <mergeCell ref="AH55:AI55"/>
    <mergeCell ref="V54:W54"/>
    <mergeCell ref="X54:Y54"/>
    <mergeCell ref="Z54:AA54"/>
    <mergeCell ref="AB54:AC54"/>
    <mergeCell ref="AD54:AE54"/>
    <mergeCell ref="AH56:AI56"/>
    <mergeCell ref="V57:W57"/>
    <mergeCell ref="X57:Y57"/>
    <mergeCell ref="Z57:AA57"/>
    <mergeCell ref="AB57:AC57"/>
    <mergeCell ref="AD57:AE57"/>
    <mergeCell ref="AF57:AG57"/>
    <mergeCell ref="AH57:AI57"/>
    <mergeCell ref="X56:Y56"/>
    <mergeCell ref="Z56:AA56"/>
    <mergeCell ref="AB56:AC56"/>
    <mergeCell ref="AD56:AE56"/>
    <mergeCell ref="AF56:AG56"/>
    <mergeCell ref="V56:W56"/>
    <mergeCell ref="AF58:AG58"/>
    <mergeCell ref="AH58:AI58"/>
    <mergeCell ref="V59:W59"/>
    <mergeCell ref="X59:Y59"/>
    <mergeCell ref="Z59:AA59"/>
    <mergeCell ref="AB59:AC59"/>
    <mergeCell ref="AD59:AE59"/>
    <mergeCell ref="AF59:AG59"/>
    <mergeCell ref="AH59:AI59"/>
    <mergeCell ref="V58:W58"/>
    <mergeCell ref="X58:Y58"/>
    <mergeCell ref="Z58:AA58"/>
    <mergeCell ref="AB58:AC58"/>
    <mergeCell ref="AD58:AE58"/>
    <mergeCell ref="AF60:AG60"/>
    <mergeCell ref="AH60:AI60"/>
    <mergeCell ref="V61:Y61"/>
    <mergeCell ref="Z61:AA61"/>
    <mergeCell ref="AB61:AC61"/>
    <mergeCell ref="AD61:AE61"/>
    <mergeCell ref="AF61:AG61"/>
    <mergeCell ref="AH61:AI61"/>
    <mergeCell ref="V60:W60"/>
    <mergeCell ref="X60:Y60"/>
    <mergeCell ref="Z60:AA60"/>
    <mergeCell ref="AB60:AC60"/>
    <mergeCell ref="AD60:AE60"/>
  </mergeCells>
  <pageMargins left="0.7" right="0.7" top="0.75" bottom="0.75" header="0.3" footer="0.3"/>
  <pageSetup paperSize="9" scale="34" orientation="landscape"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4" tint="0.39997558519241921"/>
    <pageSetUpPr fitToPage="1"/>
  </sheetPr>
  <dimension ref="B1:AT67"/>
  <sheetViews>
    <sheetView topLeftCell="A35" zoomScale="70" zoomScaleNormal="70" workbookViewId="0">
      <selection activeCell="Z61" sqref="Z61:AA61"/>
    </sheetView>
  </sheetViews>
  <sheetFormatPr baseColWidth="10" defaultColWidth="9.140625" defaultRowHeight="15" x14ac:dyDescent="0.25"/>
  <cols>
    <col min="2" max="2" width="14.42578125" customWidth="1"/>
    <col min="3" max="3" width="10" customWidth="1"/>
    <col min="4" max="4" width="9.7109375" customWidth="1"/>
    <col min="5" max="5" width="11.7109375" customWidth="1"/>
    <col min="6" max="6" width="10.85546875" customWidth="1"/>
    <col min="7" max="8" width="10.28515625" customWidth="1"/>
    <col min="9" max="9" width="10.42578125" customWidth="1"/>
    <col min="10" max="10" width="8.85546875" customWidth="1"/>
    <col min="11" max="11" width="9.28515625" customWidth="1"/>
    <col min="13" max="13" width="10.28515625" customWidth="1"/>
    <col min="14" max="15" width="9.7109375" customWidth="1"/>
    <col min="16" max="16" width="11" customWidth="1"/>
    <col min="17" max="17" width="10.85546875" customWidth="1"/>
    <col min="23" max="23" width="7.7109375" customWidth="1"/>
    <col min="24" max="24" width="6.85546875" customWidth="1"/>
    <col min="27" max="27" width="10.85546875" customWidth="1"/>
    <col min="28" max="28" width="11.28515625" customWidth="1"/>
    <col min="29" max="29" width="9.42578125" customWidth="1"/>
    <col min="31" max="31" width="9.140625" customWidth="1"/>
    <col min="36" max="36" width="9.42578125" customWidth="1"/>
    <col min="37" max="37" width="8.28515625" customWidth="1"/>
    <col min="38" max="38" width="8.140625" customWidth="1"/>
    <col min="39" max="39" width="10.28515625" customWidth="1"/>
    <col min="40" max="40" width="13.42578125" customWidth="1"/>
    <col min="41" max="41" width="17.28515625" customWidth="1"/>
    <col min="42" max="42" width="15.28515625" customWidth="1"/>
    <col min="43" max="43" width="14.85546875" customWidth="1"/>
    <col min="44" max="44" width="13.28515625" customWidth="1"/>
    <col min="45" max="45" width="10.28515625" bestFit="1" customWidth="1"/>
    <col min="46" max="46" width="1.28515625" customWidth="1"/>
  </cols>
  <sheetData>
    <row r="1" spans="2:46" ht="36.6" customHeight="1" x14ac:dyDescent="0.25"/>
    <row r="2" spans="2:46" ht="46.15" customHeight="1" x14ac:dyDescent="0.7">
      <c r="C2" s="298" t="s">
        <v>129</v>
      </c>
      <c r="D2" s="298"/>
      <c r="E2" s="298"/>
      <c r="F2" s="298"/>
      <c r="G2" s="298"/>
      <c r="H2" s="298"/>
      <c r="I2" s="298"/>
      <c r="J2" s="298"/>
      <c r="K2" s="298"/>
      <c r="L2" s="298"/>
      <c r="M2" s="298"/>
      <c r="N2" s="298"/>
      <c r="O2" s="298"/>
      <c r="P2" s="298"/>
      <c r="Q2" s="298"/>
      <c r="R2" s="298"/>
      <c r="S2" s="298"/>
      <c r="T2" s="298"/>
      <c r="U2" s="298"/>
      <c r="V2" s="298"/>
      <c r="W2" s="298"/>
      <c r="X2" s="298"/>
      <c r="Y2" s="298"/>
      <c r="Z2" s="298"/>
      <c r="AA2" s="298"/>
    </row>
    <row r="3" spans="2:46" ht="31.9" customHeight="1" thickBot="1" x14ac:dyDescent="0.3"/>
    <row r="4" spans="2:46" ht="18.75" x14ac:dyDescent="0.3">
      <c r="B4" s="1"/>
      <c r="C4" s="2"/>
      <c r="D4" s="2"/>
      <c r="E4" s="2"/>
      <c r="F4" s="2"/>
      <c r="G4" s="2"/>
      <c r="H4" s="2"/>
      <c r="I4" s="2"/>
      <c r="J4" s="2"/>
      <c r="K4" s="2"/>
      <c r="L4" s="2"/>
      <c r="M4" s="2"/>
      <c r="N4" s="2"/>
      <c r="O4" s="2"/>
      <c r="P4" s="2"/>
      <c r="Q4" s="2"/>
      <c r="R4" s="2"/>
      <c r="S4" s="2"/>
      <c r="T4" s="2"/>
      <c r="U4" s="2"/>
      <c r="V4" s="2"/>
      <c r="W4" s="2"/>
      <c r="X4" s="2"/>
      <c r="Y4" s="3"/>
      <c r="Z4" s="2"/>
      <c r="AA4" s="3"/>
      <c r="AB4" s="3"/>
      <c r="AC4" s="3"/>
      <c r="AD4" s="3"/>
      <c r="AE4" s="3"/>
      <c r="AF4" s="3"/>
      <c r="AG4" s="3"/>
      <c r="AH4" s="3"/>
      <c r="AI4" s="3"/>
      <c r="AJ4" s="3"/>
      <c r="AK4" s="3"/>
      <c r="AL4" s="3"/>
      <c r="AM4" s="2"/>
      <c r="AN4" s="299"/>
      <c r="AO4" s="299"/>
      <c r="AP4" s="299"/>
      <c r="AQ4" s="299"/>
      <c r="AR4" s="3"/>
      <c r="AS4" s="3"/>
      <c r="AT4" s="4"/>
    </row>
    <row r="5" spans="2:46" ht="18.75" x14ac:dyDescent="0.3">
      <c r="B5" s="5"/>
      <c r="C5" s="6"/>
      <c r="D5" s="6"/>
      <c r="E5" s="6"/>
      <c r="F5" s="6"/>
      <c r="G5" s="6"/>
      <c r="H5" s="6"/>
      <c r="I5" s="6"/>
      <c r="J5" s="6"/>
      <c r="K5" s="6"/>
      <c r="L5" s="6"/>
      <c r="M5" s="6"/>
      <c r="N5" s="6"/>
      <c r="O5" s="6"/>
      <c r="P5" s="6"/>
      <c r="Q5" s="6"/>
      <c r="R5" s="6"/>
      <c r="S5" s="6"/>
      <c r="T5" s="6"/>
      <c r="U5" s="6"/>
      <c r="V5" s="6"/>
      <c r="W5" s="6"/>
      <c r="X5" s="6"/>
      <c r="Y5" s="6"/>
      <c r="Z5" s="6"/>
      <c r="AA5" s="7"/>
      <c r="AB5" s="7"/>
      <c r="AC5" s="7"/>
      <c r="AD5" s="7"/>
      <c r="AE5" s="7"/>
      <c r="AF5" s="7"/>
      <c r="AG5" s="7"/>
      <c r="AH5" s="7"/>
      <c r="AI5" s="7"/>
      <c r="AJ5" s="7"/>
      <c r="AK5" s="7"/>
      <c r="AL5" s="7"/>
      <c r="AM5" s="7"/>
      <c r="AN5" s="7"/>
      <c r="AO5" s="8"/>
      <c r="AP5" s="9"/>
      <c r="AQ5" s="7"/>
      <c r="AR5" s="7"/>
      <c r="AS5" s="7"/>
      <c r="AT5" s="10"/>
    </row>
    <row r="6" spans="2:46" ht="18.75" x14ac:dyDescent="0.3">
      <c r="B6" s="5"/>
      <c r="C6" s="6"/>
      <c r="D6" s="6"/>
      <c r="E6" s="6"/>
      <c r="F6" s="6"/>
      <c r="G6" s="6"/>
      <c r="H6" s="6"/>
      <c r="I6" s="6"/>
      <c r="J6" s="6"/>
      <c r="K6" s="6"/>
      <c r="L6" s="6"/>
      <c r="M6" s="6"/>
      <c r="N6" s="6"/>
      <c r="O6" s="6"/>
      <c r="P6" s="6"/>
      <c r="Q6" s="6"/>
      <c r="R6" s="6"/>
      <c r="S6" s="6"/>
      <c r="T6" s="6"/>
      <c r="U6" s="6"/>
      <c r="V6" s="6"/>
      <c r="W6" s="6"/>
      <c r="X6" s="6"/>
      <c r="Y6" s="6"/>
      <c r="Z6" s="55"/>
      <c r="AA6" s="55"/>
      <c r="AB6" s="7"/>
      <c r="AC6" s="7"/>
      <c r="AD6" s="7"/>
      <c r="AE6" s="7"/>
      <c r="AF6" s="300"/>
      <c r="AG6" s="300"/>
      <c r="AH6" s="7"/>
      <c r="AM6" s="7"/>
      <c r="AP6" s="9"/>
      <c r="AQ6" s="7"/>
      <c r="AR6" s="7"/>
      <c r="AS6" s="7"/>
      <c r="AT6" s="10"/>
    </row>
    <row r="7" spans="2:46" ht="18.75" x14ac:dyDescent="0.3">
      <c r="B7" s="5"/>
      <c r="C7" s="6"/>
      <c r="D7" s="6"/>
      <c r="E7" s="6"/>
      <c r="F7" s="6"/>
      <c r="G7" s="6"/>
      <c r="H7" s="6"/>
      <c r="I7" s="6"/>
      <c r="J7" s="6"/>
      <c r="K7" s="6"/>
      <c r="L7" s="6"/>
      <c r="M7" s="6"/>
      <c r="N7" s="6"/>
      <c r="O7" s="6"/>
      <c r="P7" s="6"/>
      <c r="Q7" s="6"/>
      <c r="R7" s="6"/>
      <c r="S7" s="6"/>
      <c r="T7" s="6"/>
      <c r="U7" s="6"/>
      <c r="V7" s="55"/>
      <c r="W7" s="55"/>
      <c r="X7" s="6"/>
      <c r="Y7" s="6"/>
      <c r="Z7" s="55"/>
      <c r="AA7" s="125" t="s">
        <v>2</v>
      </c>
      <c r="AB7" s="125"/>
      <c r="AC7" s="7"/>
      <c r="AD7" s="7"/>
      <c r="AE7" s="7"/>
      <c r="AF7" s="8"/>
      <c r="AI7" s="7"/>
      <c r="AJ7" s="7"/>
      <c r="AK7" s="7"/>
      <c r="AL7" s="7"/>
      <c r="AM7" s="7"/>
      <c r="AN7" s="16">
        <f>D60</f>
        <v>3.6361929000000001E-2</v>
      </c>
      <c r="AO7" s="9" t="s">
        <v>1</v>
      </c>
      <c r="AP7" s="7"/>
      <c r="AQ7" s="7"/>
      <c r="AR7" s="7"/>
      <c r="AS7" s="7"/>
      <c r="AT7" s="10"/>
    </row>
    <row r="8" spans="2:46" ht="18.75" x14ac:dyDescent="0.3">
      <c r="B8" s="5"/>
      <c r="C8" s="6"/>
      <c r="D8" s="6"/>
      <c r="E8" s="6"/>
      <c r="F8" s="6"/>
      <c r="G8" s="6"/>
      <c r="H8" s="6"/>
      <c r="I8" s="6"/>
      <c r="J8" s="6"/>
      <c r="K8" s="6"/>
      <c r="L8" s="6"/>
      <c r="M8" s="6"/>
      <c r="N8" s="6"/>
      <c r="O8" s="6"/>
      <c r="P8" s="6"/>
      <c r="Q8" s="6"/>
      <c r="R8" s="6"/>
      <c r="S8" s="6"/>
      <c r="T8" s="6"/>
      <c r="U8" s="6"/>
      <c r="V8" s="6"/>
      <c r="W8" s="6"/>
      <c r="X8" s="6"/>
      <c r="Y8" s="6"/>
      <c r="Z8" s="11"/>
      <c r="AA8" s="8">
        <f>W13*Z20</f>
        <v>4.5389999999999997</v>
      </c>
      <c r="AB8" s="9" t="s">
        <v>1</v>
      </c>
      <c r="AC8" s="6"/>
      <c r="AD8" s="6"/>
      <c r="AE8" s="6"/>
      <c r="AF8" s="11"/>
      <c r="AI8" s="7"/>
      <c r="AJ8" s="7"/>
      <c r="AK8" s="7"/>
      <c r="AL8" s="7"/>
      <c r="AM8" s="6"/>
      <c r="AN8" s="7"/>
      <c r="AO8" s="7"/>
      <c r="AP8" s="55"/>
      <c r="AQ8" s="7"/>
      <c r="AR8" s="7"/>
      <c r="AS8" s="7"/>
      <c r="AT8" s="10"/>
    </row>
    <row r="9" spans="2:46" ht="18.75" x14ac:dyDescent="0.3">
      <c r="B9" s="5"/>
      <c r="C9" s="6"/>
      <c r="D9" s="6"/>
      <c r="E9" s="6"/>
      <c r="F9" s="6"/>
      <c r="G9" s="6"/>
      <c r="H9" s="6"/>
      <c r="I9" s="6"/>
      <c r="J9" s="6"/>
      <c r="K9" s="6"/>
      <c r="L9" s="6"/>
      <c r="M9" s="6"/>
      <c r="N9" s="6"/>
      <c r="O9" s="6"/>
      <c r="P9" s="6"/>
      <c r="Q9" s="6"/>
      <c r="R9" s="6"/>
      <c r="S9" s="6"/>
      <c r="T9" s="6"/>
      <c r="U9" s="6"/>
      <c r="V9" s="55"/>
      <c r="W9" s="55"/>
      <c r="X9" s="55"/>
      <c r="Y9" s="6"/>
      <c r="Z9" s="6"/>
      <c r="AA9" s="55"/>
      <c r="AB9" s="55"/>
      <c r="AC9" s="7"/>
      <c r="AD9" s="6"/>
      <c r="AE9" s="6"/>
      <c r="AF9" s="7"/>
      <c r="AG9" s="7"/>
      <c r="AH9" s="7"/>
      <c r="AI9" s="6"/>
      <c r="AJ9" s="6"/>
      <c r="AK9" s="6"/>
      <c r="AL9" s="6"/>
      <c r="AM9" s="55"/>
      <c r="AN9" s="55"/>
      <c r="AO9" s="55"/>
      <c r="AP9" s="55"/>
      <c r="AQ9" s="300" t="s">
        <v>10</v>
      </c>
      <c r="AR9" s="300"/>
      <c r="AS9" s="7"/>
      <c r="AT9" s="10"/>
    </row>
    <row r="10" spans="2:46" ht="21" x14ac:dyDescent="0.35">
      <c r="B10" s="5"/>
      <c r="C10" s="7"/>
      <c r="D10" s="7"/>
      <c r="E10" s="7"/>
      <c r="F10" s="7"/>
      <c r="G10" s="7"/>
      <c r="H10" s="6"/>
      <c r="I10" s="6"/>
      <c r="J10" s="301"/>
      <c r="K10" s="301"/>
      <c r="L10" s="6"/>
      <c r="M10" s="6"/>
      <c r="N10" s="6"/>
      <c r="O10" s="6"/>
      <c r="P10" s="6"/>
      <c r="Q10" s="55"/>
      <c r="R10" s="55"/>
      <c r="S10" s="55"/>
      <c r="T10" s="55"/>
      <c r="U10" s="55"/>
      <c r="V10" s="11"/>
      <c r="W10" s="55"/>
      <c r="X10" s="55"/>
      <c r="Y10" s="6"/>
      <c r="Z10" s="6"/>
      <c r="AA10" s="55"/>
      <c r="AB10" s="55"/>
      <c r="AC10" s="7"/>
      <c r="AD10" s="7"/>
      <c r="AE10" s="7"/>
      <c r="AF10" s="300" t="s">
        <v>130</v>
      </c>
      <c r="AG10" s="300"/>
      <c r="AH10" s="7"/>
      <c r="AI10" s="6"/>
      <c r="AJ10" s="6"/>
      <c r="AK10" s="55"/>
      <c r="AL10" s="55"/>
      <c r="AM10" s="55"/>
      <c r="AP10" s="9"/>
      <c r="AQ10" s="16">
        <f>AN13-AN7</f>
        <v>3.5998309709999994</v>
      </c>
      <c r="AR10" s="9" t="s">
        <v>1</v>
      </c>
      <c r="AS10" s="55"/>
      <c r="AT10" s="10"/>
    </row>
    <row r="11" spans="2:46" ht="22.9" customHeight="1" x14ac:dyDescent="0.3">
      <c r="B11" s="56"/>
      <c r="C11" s="55"/>
      <c r="D11" s="6"/>
      <c r="E11" s="6"/>
      <c r="F11" s="6"/>
      <c r="G11" s="7"/>
      <c r="H11" s="6"/>
      <c r="I11" s="6"/>
      <c r="J11" s="6"/>
      <c r="K11" s="6"/>
      <c r="L11" s="6"/>
      <c r="M11" s="6"/>
      <c r="N11" s="6"/>
      <c r="O11" s="6"/>
      <c r="P11" s="6"/>
      <c r="Q11" s="55"/>
      <c r="R11" s="55"/>
      <c r="S11" s="55"/>
      <c r="T11" s="55"/>
      <c r="U11" s="55"/>
      <c r="V11" s="6"/>
      <c r="W11" s="6"/>
      <c r="X11" s="6"/>
      <c r="Y11" s="6"/>
      <c r="Z11" s="55"/>
      <c r="AA11" s="55"/>
      <c r="AB11" s="300" t="s">
        <v>131</v>
      </c>
      <c r="AC11" s="300"/>
      <c r="AD11" s="7"/>
      <c r="AE11" s="7"/>
      <c r="AF11" s="16">
        <f>(AE19)*AB12</f>
        <v>4.5389999999999997</v>
      </c>
      <c r="AG11" s="9" t="s">
        <v>1</v>
      </c>
      <c r="AI11" s="6"/>
      <c r="AJ11" s="6"/>
      <c r="AK11" s="16"/>
      <c r="AL11" s="334" t="s">
        <v>142</v>
      </c>
      <c r="AM11" s="334"/>
      <c r="AP11" s="7"/>
      <c r="AS11" s="55"/>
      <c r="AT11" s="10"/>
    </row>
    <row r="12" spans="2:46" ht="18.75" x14ac:dyDescent="0.3">
      <c r="B12" s="314" t="s">
        <v>0</v>
      </c>
      <c r="C12" s="300"/>
      <c r="D12" s="6"/>
      <c r="E12" s="6"/>
      <c r="F12" s="6"/>
      <c r="G12" s="7"/>
      <c r="H12" s="6"/>
      <c r="I12" s="6"/>
      <c r="J12" s="6"/>
      <c r="K12" s="6"/>
      <c r="L12" s="6"/>
      <c r="M12" s="6"/>
      <c r="N12" s="6"/>
      <c r="O12" s="6"/>
      <c r="P12" s="6"/>
      <c r="Q12" s="55"/>
      <c r="R12" s="55"/>
      <c r="S12" s="55"/>
      <c r="T12" s="55"/>
      <c r="U12" s="55"/>
      <c r="V12" s="6"/>
      <c r="W12" s="300" t="s">
        <v>15</v>
      </c>
      <c r="X12" s="300"/>
      <c r="Y12" s="6"/>
      <c r="Z12" s="55"/>
      <c r="AA12" s="55"/>
      <c r="AB12" s="8">
        <f>AA8</f>
        <v>4.5389999999999997</v>
      </c>
      <c r="AC12" s="9" t="s">
        <v>1</v>
      </c>
      <c r="AD12" s="7"/>
      <c r="AE12" s="7"/>
      <c r="AF12" s="7"/>
      <c r="AI12" s="6"/>
      <c r="AJ12" s="6"/>
      <c r="AK12" s="6"/>
      <c r="AL12" s="15">
        <f>AF11*AJ20</f>
        <v>2.7687899999999996</v>
      </c>
      <c r="AM12" s="45" t="s">
        <v>1</v>
      </c>
      <c r="AN12" s="300" t="s">
        <v>143</v>
      </c>
      <c r="AO12" s="300"/>
      <c r="AP12" s="55"/>
      <c r="AQ12" s="14"/>
      <c r="AR12" s="7"/>
      <c r="AS12" s="55"/>
      <c r="AT12" s="10"/>
    </row>
    <row r="13" spans="2:46" ht="18.75" x14ac:dyDescent="0.3">
      <c r="B13" s="13">
        <f>E51</f>
        <v>6</v>
      </c>
      <c r="C13" s="9" t="s">
        <v>1</v>
      </c>
      <c r="D13" s="6"/>
      <c r="E13" s="6"/>
      <c r="F13" s="6"/>
      <c r="G13" s="6"/>
      <c r="H13" s="6"/>
      <c r="I13" s="6"/>
      <c r="J13" s="6"/>
      <c r="K13" s="6"/>
      <c r="L13" s="6"/>
      <c r="M13" s="8">
        <f>G14-K24</f>
        <v>6</v>
      </c>
      <c r="N13" s="45" t="s">
        <v>1</v>
      </c>
      <c r="O13" s="6"/>
      <c r="P13" s="6"/>
      <c r="Q13" s="8">
        <f>M13-P23</f>
        <v>6</v>
      </c>
      <c r="R13" s="9" t="s">
        <v>1</v>
      </c>
      <c r="S13" s="6"/>
      <c r="T13" s="6"/>
      <c r="U13" s="6"/>
      <c r="V13" s="6"/>
      <c r="W13" s="11">
        <f>Q13-S23</f>
        <v>5.34</v>
      </c>
      <c r="X13" s="9" t="s">
        <v>1</v>
      </c>
      <c r="Y13" s="6"/>
      <c r="Z13" s="55"/>
      <c r="AA13" s="55"/>
      <c r="AB13" s="11"/>
      <c r="AC13" s="9"/>
      <c r="AD13" s="7"/>
      <c r="AE13" s="7"/>
      <c r="AF13" s="7"/>
      <c r="AI13" s="6"/>
      <c r="AJ13" s="6"/>
      <c r="AK13" s="8"/>
      <c r="AN13" s="16">
        <f>AO19+AL12</f>
        <v>3.6361928999999993</v>
      </c>
      <c r="AO13" s="9" t="s">
        <v>1</v>
      </c>
      <c r="AP13" s="55"/>
      <c r="AQ13" s="7"/>
      <c r="AR13" s="6"/>
      <c r="AS13" s="6"/>
      <c r="AT13" s="17"/>
    </row>
    <row r="14" spans="2:46" ht="18.75" x14ac:dyDescent="0.3">
      <c r="B14" s="5"/>
      <c r="C14" s="6"/>
      <c r="D14" s="6"/>
      <c r="E14" s="6"/>
      <c r="F14" s="6"/>
      <c r="G14" s="8">
        <f>B13-G24</f>
        <v>6</v>
      </c>
      <c r="H14" s="9" t="s">
        <v>1</v>
      </c>
      <c r="I14" s="6"/>
      <c r="J14" s="6"/>
      <c r="K14" s="6"/>
      <c r="L14" s="6"/>
      <c r="M14" s="55"/>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7"/>
      <c r="AP14" s="7"/>
      <c r="AQ14" s="6"/>
      <c r="AR14" s="6"/>
      <c r="AS14" s="6"/>
      <c r="AT14" s="18"/>
    </row>
    <row r="15" spans="2:46" ht="18.75" x14ac:dyDescent="0.3">
      <c r="B15" s="5"/>
      <c r="C15" s="6"/>
      <c r="D15" s="6"/>
      <c r="E15" s="6"/>
      <c r="F15" s="6"/>
      <c r="G15" s="6"/>
      <c r="H15" s="6"/>
      <c r="I15" s="6"/>
      <c r="J15" s="6"/>
      <c r="K15" s="6"/>
      <c r="L15" s="6"/>
      <c r="M15" s="6"/>
      <c r="N15" s="6"/>
      <c r="O15" s="6"/>
      <c r="P15" s="6"/>
      <c r="Q15" s="6"/>
      <c r="R15" s="6"/>
      <c r="S15" s="6"/>
      <c r="T15" s="6"/>
      <c r="U15" s="6"/>
      <c r="V15" s="6"/>
      <c r="W15" s="6"/>
      <c r="X15" s="6"/>
      <c r="Y15" s="6"/>
      <c r="Z15" s="6"/>
      <c r="AA15" s="6"/>
      <c r="AB15" s="6"/>
      <c r="AC15" s="55"/>
      <c r="AD15" s="55"/>
      <c r="AE15" s="6"/>
      <c r="AF15" s="6"/>
      <c r="AG15" s="6"/>
      <c r="AH15" s="6"/>
      <c r="AI15" s="6"/>
      <c r="AJ15" s="6"/>
      <c r="AK15" s="6"/>
      <c r="AL15" s="6"/>
      <c r="AM15" s="6"/>
      <c r="AN15" s="6"/>
      <c r="AO15" s="6"/>
      <c r="AP15" s="6"/>
      <c r="AQ15" s="6"/>
      <c r="AR15" s="6"/>
      <c r="AS15" s="6"/>
      <c r="AT15" s="18"/>
    </row>
    <row r="16" spans="2:46" ht="18.75" x14ac:dyDescent="0.3">
      <c r="B16" s="5"/>
      <c r="C16" s="6"/>
      <c r="D16" s="6"/>
      <c r="E16" s="6"/>
      <c r="F16" s="6"/>
      <c r="G16" s="6"/>
      <c r="H16" s="6"/>
      <c r="I16" s="6"/>
      <c r="J16" s="6"/>
      <c r="K16" s="6"/>
      <c r="L16" s="6"/>
      <c r="M16" s="6"/>
      <c r="N16" s="6"/>
      <c r="O16" s="6"/>
      <c r="P16" s="6"/>
      <c r="Q16" s="6"/>
      <c r="R16" s="6"/>
      <c r="S16" s="6"/>
      <c r="T16" s="6"/>
      <c r="U16" s="6"/>
      <c r="V16" s="6"/>
      <c r="W16" s="6"/>
      <c r="X16" s="6"/>
      <c r="Y16" s="6"/>
      <c r="Z16" s="6"/>
      <c r="AA16" s="6"/>
      <c r="AB16" s="6"/>
      <c r="AC16" s="55"/>
      <c r="AD16" s="55"/>
      <c r="AE16" s="7"/>
      <c r="AF16" s="6"/>
      <c r="AG16" s="6"/>
      <c r="AH16" s="6"/>
      <c r="AI16" s="6"/>
      <c r="AJ16" s="6"/>
      <c r="AK16" s="6"/>
      <c r="AL16" s="6"/>
      <c r="AM16" s="6"/>
      <c r="AN16" s="6"/>
      <c r="AO16" s="6"/>
      <c r="AP16" s="6"/>
      <c r="AQ16" s="6"/>
      <c r="AR16" s="6"/>
      <c r="AS16" s="6"/>
      <c r="AT16" s="18"/>
    </row>
    <row r="17" spans="2:46" ht="18.75" x14ac:dyDescent="0.3">
      <c r="B17" s="5"/>
      <c r="C17" s="6"/>
      <c r="D17" s="6"/>
      <c r="E17" s="6"/>
      <c r="F17" s="6"/>
      <c r="G17" s="6"/>
      <c r="H17" s="6"/>
      <c r="I17" s="6"/>
      <c r="J17" s="6"/>
      <c r="K17" s="6"/>
      <c r="L17" s="6"/>
      <c r="M17" s="6"/>
      <c r="N17" s="6"/>
      <c r="O17" s="6"/>
      <c r="P17" s="6"/>
      <c r="Q17" s="6"/>
      <c r="R17" s="6"/>
      <c r="S17" s="6"/>
      <c r="T17" s="6"/>
      <c r="U17" s="6"/>
      <c r="V17" s="6"/>
      <c r="W17" s="6"/>
      <c r="X17" s="6"/>
      <c r="Y17" s="6"/>
      <c r="Z17" s="6"/>
      <c r="AA17" s="6"/>
      <c r="AB17" s="6"/>
      <c r="AC17" s="55"/>
      <c r="AD17" s="55"/>
      <c r="AE17" s="7"/>
      <c r="AF17" s="6"/>
      <c r="AG17" s="6"/>
      <c r="AH17" s="6"/>
      <c r="AI17" s="6"/>
      <c r="AJ17" s="6"/>
      <c r="AK17" s="6"/>
      <c r="AL17" s="6"/>
      <c r="AM17" s="6"/>
      <c r="AN17" s="6"/>
      <c r="AO17" s="6"/>
      <c r="AP17" s="6"/>
      <c r="AQ17" s="6"/>
      <c r="AR17" s="6"/>
      <c r="AS17" s="6"/>
      <c r="AT17" s="18"/>
    </row>
    <row r="18" spans="2:46" ht="22.5" x14ac:dyDescent="0.35">
      <c r="B18" s="5"/>
      <c r="C18" s="6"/>
      <c r="D18" s="19"/>
      <c r="E18" s="20"/>
      <c r="F18" s="19"/>
      <c r="G18" s="6"/>
      <c r="H18" s="6"/>
      <c r="I18" s="6"/>
      <c r="J18" s="6"/>
      <c r="K18" s="6"/>
      <c r="L18" s="6"/>
      <c r="M18" s="6"/>
      <c r="N18" s="6"/>
      <c r="O18" s="6"/>
      <c r="P18" s="6"/>
      <c r="Q18" s="6"/>
      <c r="R18" s="6"/>
      <c r="S18" s="6"/>
      <c r="T18" s="6"/>
      <c r="U18" s="6"/>
      <c r="V18" s="6"/>
      <c r="W18" s="6"/>
      <c r="X18" s="6"/>
      <c r="Y18" s="6"/>
      <c r="Z18" s="6"/>
      <c r="AA18" s="6"/>
      <c r="AB18" s="6"/>
      <c r="AC18" s="7"/>
      <c r="AD18" s="7"/>
      <c r="AE18" s="7"/>
      <c r="AF18" s="6"/>
      <c r="AG18" s="6"/>
      <c r="AH18" s="6"/>
      <c r="AI18" s="6"/>
      <c r="AJ18" s="6"/>
      <c r="AK18" s="6"/>
      <c r="AL18" s="6"/>
      <c r="AM18" s="6"/>
      <c r="AN18" s="6"/>
      <c r="AO18" s="127" t="s">
        <v>142</v>
      </c>
      <c r="AP18" s="36"/>
      <c r="AQ18" s="6"/>
      <c r="AR18" s="6"/>
      <c r="AS18" s="6"/>
      <c r="AT18" s="18"/>
    </row>
    <row r="19" spans="2:46" ht="23.25" x14ac:dyDescent="0.35">
      <c r="B19" s="5"/>
      <c r="C19" s="6"/>
      <c r="D19" s="19"/>
      <c r="E19" s="21"/>
      <c r="F19" s="61">
        <f>D40</f>
        <v>1</v>
      </c>
      <c r="G19" s="6"/>
      <c r="H19" s="7"/>
      <c r="I19" s="7"/>
      <c r="J19" s="7"/>
      <c r="K19" s="23">
        <v>1</v>
      </c>
      <c r="L19" s="7"/>
      <c r="M19" s="7"/>
      <c r="N19" s="7"/>
      <c r="O19" s="6"/>
      <c r="P19" s="6"/>
      <c r="Q19" s="6"/>
      <c r="R19" s="6"/>
      <c r="S19" s="6"/>
      <c r="T19" s="23">
        <f>D43</f>
        <v>0.89</v>
      </c>
      <c r="U19" s="6"/>
      <c r="V19" s="6"/>
      <c r="W19" s="6"/>
      <c r="X19" s="6"/>
      <c r="Y19" s="6"/>
      <c r="Z19" s="6"/>
      <c r="AA19" s="6"/>
      <c r="AB19" s="6"/>
      <c r="AC19" s="6"/>
      <c r="AD19" s="7"/>
      <c r="AE19" s="25">
        <f>D45</f>
        <v>1</v>
      </c>
      <c r="AF19" s="6"/>
      <c r="AG19" s="6"/>
      <c r="AH19" s="6"/>
      <c r="AI19" s="6"/>
      <c r="AJ19" s="8"/>
      <c r="AK19" s="9"/>
      <c r="AL19" s="6"/>
      <c r="AM19" s="6"/>
      <c r="AN19" s="6"/>
      <c r="AO19" s="16">
        <f>AJ23*AN27</f>
        <v>0.86740289999999987</v>
      </c>
      <c r="AP19" s="9" t="s">
        <v>1</v>
      </c>
      <c r="AQ19" s="6"/>
      <c r="AR19" s="6"/>
      <c r="AS19" s="6"/>
      <c r="AT19" s="18"/>
    </row>
    <row r="20" spans="2:46" ht="31.15" customHeight="1" x14ac:dyDescent="0.35">
      <c r="B20" s="5"/>
      <c r="C20" s="6"/>
      <c r="D20" s="6"/>
      <c r="E20" s="22"/>
      <c r="F20" s="55"/>
      <c r="G20" s="55"/>
      <c r="H20" s="7"/>
      <c r="I20" s="7"/>
      <c r="J20" s="7"/>
      <c r="K20" s="7"/>
      <c r="L20" s="7"/>
      <c r="M20" s="7"/>
      <c r="N20" s="7"/>
      <c r="O20" s="6"/>
      <c r="P20" s="55"/>
      <c r="Q20" s="55"/>
      <c r="R20" s="55"/>
      <c r="S20" s="55"/>
      <c r="T20" s="55"/>
      <c r="U20" s="6"/>
      <c r="V20" s="6"/>
      <c r="W20" s="6"/>
      <c r="X20" s="23"/>
      <c r="Y20" s="6"/>
      <c r="Z20" s="61">
        <f>D44</f>
        <v>0.85</v>
      </c>
      <c r="AA20" s="6"/>
      <c r="AB20" s="6"/>
      <c r="AC20" s="6"/>
      <c r="AF20" s="6"/>
      <c r="AG20" s="6"/>
      <c r="AH20" s="6"/>
      <c r="AI20" s="7"/>
      <c r="AJ20" s="128">
        <f>D46</f>
        <v>0.61</v>
      </c>
      <c r="AL20" s="7"/>
      <c r="AM20" s="6"/>
      <c r="AP20" s="6"/>
      <c r="AQ20" s="6"/>
      <c r="AR20" s="6"/>
      <c r="AS20" s="6"/>
      <c r="AT20" s="10"/>
    </row>
    <row r="21" spans="2:46" ht="19.5" thickBot="1" x14ac:dyDescent="0.35">
      <c r="B21" s="5"/>
      <c r="C21" s="6"/>
      <c r="D21" s="6"/>
      <c r="E21" s="6"/>
      <c r="F21" s="6"/>
      <c r="G21" s="6"/>
      <c r="H21" s="6"/>
      <c r="I21" s="6"/>
      <c r="J21" s="6"/>
      <c r="K21" s="6"/>
      <c r="L21" s="6"/>
      <c r="M21" s="6"/>
      <c r="N21" s="6"/>
      <c r="O21" s="6"/>
      <c r="P21" s="55"/>
      <c r="Q21" s="55"/>
      <c r="R21" s="55"/>
      <c r="S21" s="55"/>
      <c r="T21" s="55"/>
      <c r="U21" s="6"/>
      <c r="V21" s="6"/>
      <c r="W21" s="6"/>
      <c r="X21" s="6"/>
      <c r="Y21" s="55"/>
      <c r="Z21" s="55"/>
      <c r="AA21" s="6"/>
      <c r="AB21" s="6"/>
      <c r="AC21" s="7"/>
      <c r="AD21" s="55"/>
      <c r="AF21" s="6"/>
      <c r="AG21" s="55"/>
      <c r="AH21" s="6"/>
      <c r="AI21" s="6"/>
      <c r="AL21" s="6"/>
      <c r="AM21" s="6"/>
      <c r="AO21" s="55"/>
      <c r="AP21" s="6"/>
      <c r="AQ21" s="6"/>
      <c r="AR21" s="55"/>
      <c r="AS21" s="55"/>
      <c r="AT21" s="10"/>
    </row>
    <row r="22" spans="2:46" ht="23.25" x14ac:dyDescent="0.35">
      <c r="B22" s="5"/>
      <c r="C22" s="6"/>
      <c r="D22" s="6"/>
      <c r="E22" s="6"/>
      <c r="F22" s="6"/>
      <c r="G22" s="6"/>
      <c r="H22" s="300"/>
      <c r="I22" s="300"/>
      <c r="J22" s="6"/>
      <c r="K22" s="6"/>
      <c r="L22" s="6"/>
      <c r="M22" s="6"/>
      <c r="N22" s="6"/>
      <c r="O22" s="6"/>
      <c r="P22" s="300" t="s">
        <v>14</v>
      </c>
      <c r="Q22" s="300"/>
      <c r="R22" s="55"/>
      <c r="S22" s="300" t="s">
        <v>6</v>
      </c>
      <c r="T22" s="300"/>
      <c r="U22" s="6"/>
      <c r="V22" s="6"/>
      <c r="W22" s="6"/>
      <c r="X22" s="6"/>
      <c r="Y22" s="25"/>
      <c r="Z22" s="55"/>
      <c r="AA22" s="6"/>
      <c r="AB22" s="6"/>
      <c r="AC22" s="7"/>
      <c r="AD22" s="7"/>
      <c r="AE22" s="6"/>
      <c r="AF22" s="6"/>
      <c r="AG22" s="26"/>
      <c r="AH22" s="6"/>
      <c r="AI22" s="6"/>
      <c r="AJ22" s="36" t="s">
        <v>7</v>
      </c>
      <c r="AK22" s="36"/>
      <c r="AN22" s="6"/>
      <c r="AO22" s="106" t="s">
        <v>102</v>
      </c>
      <c r="AP22" s="27"/>
      <c r="AQ22" s="27"/>
      <c r="AR22" s="105">
        <f>B13</f>
        <v>6</v>
      </c>
      <c r="AS22" s="28" t="s">
        <v>1</v>
      </c>
      <c r="AT22" s="10"/>
    </row>
    <row r="23" spans="2:46" ht="23.25" x14ac:dyDescent="0.35">
      <c r="B23" s="5"/>
      <c r="C23" s="6"/>
      <c r="D23" s="6"/>
      <c r="E23" s="6"/>
      <c r="F23" s="6"/>
      <c r="G23" s="36" t="s">
        <v>12</v>
      </c>
      <c r="H23" s="36"/>
      <c r="J23" s="6"/>
      <c r="K23" s="300" t="s">
        <v>6</v>
      </c>
      <c r="L23" s="300"/>
      <c r="M23" s="6"/>
      <c r="N23" s="6"/>
      <c r="O23" s="6"/>
      <c r="P23" s="16">
        <v>0</v>
      </c>
      <c r="Q23" s="16" t="s">
        <v>1</v>
      </c>
      <c r="R23" s="55"/>
      <c r="S23" s="16">
        <f>(1-T19)*Q13</f>
        <v>0.65999999999999992</v>
      </c>
      <c r="T23" s="9" t="s">
        <v>1</v>
      </c>
      <c r="U23" s="6"/>
      <c r="V23" s="55"/>
      <c r="Y23" s="25"/>
      <c r="Z23" s="36" t="s">
        <v>13</v>
      </c>
      <c r="AA23" s="127"/>
      <c r="AB23" s="6"/>
      <c r="AC23" s="7"/>
      <c r="AD23" s="7"/>
      <c r="AE23" s="6"/>
      <c r="AH23" s="6"/>
      <c r="AI23" s="6"/>
      <c r="AJ23" s="126">
        <f>AF11*(1-AJ20)</f>
        <v>1.7702099999999998</v>
      </c>
      <c r="AK23" s="9" t="s">
        <v>1</v>
      </c>
      <c r="AN23" s="6"/>
      <c r="AO23" s="29" t="s">
        <v>11</v>
      </c>
      <c r="AP23" s="30"/>
      <c r="AQ23" s="30"/>
      <c r="AR23" s="49">
        <f>AQ10</f>
        <v>3.5998309709999994</v>
      </c>
      <c r="AS23" s="31" t="s">
        <v>1</v>
      </c>
      <c r="AT23" s="10"/>
    </row>
    <row r="24" spans="2:46" ht="23.25" x14ac:dyDescent="0.35">
      <c r="B24" s="5"/>
      <c r="C24" s="6"/>
      <c r="D24" s="6"/>
      <c r="E24" s="6"/>
      <c r="F24" s="6"/>
      <c r="G24" s="9">
        <f>(1-F19)*B13</f>
        <v>0</v>
      </c>
      <c r="H24" s="9" t="s">
        <v>1</v>
      </c>
      <c r="J24" s="6"/>
      <c r="K24" s="16">
        <f>(1-K19)*G14</f>
        <v>0</v>
      </c>
      <c r="L24" s="9" t="s">
        <v>1</v>
      </c>
      <c r="M24" s="6"/>
      <c r="N24" s="6"/>
      <c r="O24" s="6"/>
      <c r="P24" s="55"/>
      <c r="Q24" s="55"/>
      <c r="R24" s="55"/>
      <c r="S24" s="55"/>
      <c r="T24" s="55"/>
      <c r="U24" s="6"/>
      <c r="V24" s="55"/>
      <c r="Y24" s="25"/>
      <c r="Z24" s="8">
        <f>W13-AA8</f>
        <v>0.80100000000000016</v>
      </c>
      <c r="AA24" s="45" t="s">
        <v>1</v>
      </c>
      <c r="AB24" s="6"/>
      <c r="AC24" s="7"/>
      <c r="AD24" s="7"/>
      <c r="AE24" s="6"/>
      <c r="AH24" s="6"/>
      <c r="AI24" s="6"/>
      <c r="AJ24" s="55"/>
      <c r="AK24" s="55"/>
      <c r="AL24" s="6"/>
      <c r="AM24" s="6"/>
      <c r="AN24" s="6"/>
      <c r="AO24" s="29" t="s">
        <v>4</v>
      </c>
      <c r="AP24" s="30"/>
      <c r="AQ24" s="30"/>
      <c r="AR24" s="53">
        <f>AR23/(B13)</f>
        <v>0.59997182849999986</v>
      </c>
      <c r="AS24" s="31"/>
      <c r="AT24" s="10"/>
    </row>
    <row r="25" spans="2:46" ht="24" thickBot="1" x14ac:dyDescent="0.4">
      <c r="B25" s="5"/>
      <c r="C25" s="6"/>
      <c r="D25" s="6"/>
      <c r="E25" s="6"/>
      <c r="F25" s="6"/>
      <c r="G25" s="6"/>
      <c r="H25" s="6"/>
      <c r="I25" s="6"/>
      <c r="J25" s="6"/>
      <c r="K25" s="11"/>
      <c r="L25" s="9"/>
      <c r="M25" s="6"/>
      <c r="N25" s="6"/>
      <c r="O25" s="6"/>
      <c r="P25" s="55"/>
      <c r="Q25" s="55"/>
      <c r="R25" s="55"/>
      <c r="S25" s="55"/>
      <c r="T25" s="55"/>
      <c r="U25" s="6"/>
      <c r="V25" s="11"/>
      <c r="W25" s="9"/>
      <c r="X25" s="55"/>
      <c r="Y25" s="6"/>
      <c r="Z25" s="6"/>
      <c r="AA25" s="6"/>
      <c r="AB25" s="6"/>
      <c r="AC25" s="7"/>
      <c r="AD25" s="7"/>
      <c r="AE25" s="6"/>
      <c r="AH25" s="6"/>
      <c r="AI25" s="6"/>
      <c r="AJ25" s="35"/>
      <c r="AM25" s="46"/>
      <c r="AN25" s="6"/>
      <c r="AO25" s="32" t="s">
        <v>5</v>
      </c>
      <c r="AP25" s="33"/>
      <c r="AQ25" s="33"/>
      <c r="AR25" s="48">
        <f>G24+K24+P23+S23+Z24+AI27+AM31+AE28</f>
        <v>2.4001690289999997</v>
      </c>
      <c r="AS25" s="34" t="s">
        <v>1</v>
      </c>
      <c r="AT25" s="10"/>
    </row>
    <row r="26" spans="2:46" ht="18.75" x14ac:dyDescent="0.3">
      <c r="B26" s="5"/>
      <c r="C26" s="6"/>
      <c r="D26" s="6"/>
      <c r="E26" s="6"/>
      <c r="F26" s="6"/>
      <c r="G26" s="6"/>
      <c r="H26" s="6"/>
      <c r="I26" s="6"/>
      <c r="J26" s="6"/>
      <c r="K26" s="6"/>
      <c r="L26" s="55"/>
      <c r="M26" s="55"/>
      <c r="N26" s="6"/>
      <c r="O26" s="6"/>
      <c r="P26" s="55"/>
      <c r="Q26" s="55"/>
      <c r="R26" s="55"/>
      <c r="S26" s="55"/>
      <c r="T26" s="55"/>
      <c r="U26" s="6"/>
      <c r="V26" s="6"/>
      <c r="W26" s="7"/>
      <c r="X26" s="7"/>
      <c r="Y26" s="6"/>
      <c r="Z26" s="6"/>
      <c r="AA26" s="6"/>
      <c r="AB26" s="6"/>
      <c r="AC26" s="7"/>
      <c r="AD26" s="7"/>
      <c r="AH26" s="6"/>
      <c r="AI26" s="125" t="s">
        <v>35</v>
      </c>
      <c r="AJ26" s="55"/>
      <c r="AM26" s="55"/>
      <c r="AN26" s="55"/>
      <c r="AO26" s="6"/>
      <c r="AP26" s="7"/>
      <c r="AQ26" s="7"/>
      <c r="AR26" s="6"/>
      <c r="AS26" s="6"/>
      <c r="AT26" s="10"/>
    </row>
    <row r="27" spans="2:46" ht="21" x14ac:dyDescent="0.35">
      <c r="B27" s="5"/>
      <c r="C27" s="6"/>
      <c r="D27" s="6"/>
      <c r="E27" s="6"/>
      <c r="F27" s="6"/>
      <c r="G27" s="6"/>
      <c r="H27" s="6"/>
      <c r="I27" s="6"/>
      <c r="J27" s="6"/>
      <c r="K27" s="6"/>
      <c r="L27" s="55"/>
      <c r="M27" s="55"/>
      <c r="N27" s="6"/>
      <c r="O27" s="55"/>
      <c r="P27" s="55"/>
      <c r="Q27" s="55"/>
      <c r="R27" s="55"/>
      <c r="S27" s="55"/>
      <c r="T27" s="55"/>
      <c r="U27" s="6"/>
      <c r="V27" s="6"/>
      <c r="W27" s="55"/>
      <c r="X27" s="55"/>
      <c r="Y27" s="6"/>
      <c r="Z27" s="6"/>
      <c r="AA27" s="6"/>
      <c r="AB27" s="7"/>
      <c r="AC27" s="36"/>
      <c r="AD27" s="36"/>
      <c r="AE27" s="334" t="s">
        <v>8</v>
      </c>
      <c r="AF27" s="334"/>
      <c r="AH27" s="6"/>
      <c r="AI27" s="9">
        <f>AN7/2</f>
        <v>1.8180964500000001E-2</v>
      </c>
      <c r="AJ27" s="9" t="s">
        <v>1</v>
      </c>
      <c r="AK27" s="16"/>
      <c r="AL27" s="9"/>
      <c r="AM27" s="55"/>
      <c r="AN27" s="25">
        <f>D47</f>
        <v>0.49</v>
      </c>
      <c r="AP27" s="7"/>
      <c r="AQ27" s="7"/>
      <c r="AR27" s="6"/>
      <c r="AS27" s="7"/>
      <c r="AT27" s="10"/>
    </row>
    <row r="28" spans="2:46" ht="18.75" x14ac:dyDescent="0.3">
      <c r="B28" s="5"/>
      <c r="C28" s="9"/>
      <c r="D28" s="9"/>
      <c r="E28" s="6"/>
      <c r="F28" s="6"/>
      <c r="G28" s="6"/>
      <c r="H28" s="6"/>
      <c r="I28" s="6"/>
      <c r="J28" s="6"/>
      <c r="K28" s="6"/>
      <c r="L28" s="55"/>
      <c r="M28" s="55"/>
      <c r="N28" s="6"/>
      <c r="O28" s="55"/>
      <c r="P28" s="55"/>
      <c r="Q28" s="55"/>
      <c r="R28" s="55"/>
      <c r="S28" s="55"/>
      <c r="T28" s="55"/>
      <c r="U28" s="6"/>
      <c r="V28" s="6"/>
      <c r="W28" s="55"/>
      <c r="X28" s="55"/>
      <c r="Y28" s="6"/>
      <c r="Z28" s="6"/>
      <c r="AA28" s="6"/>
      <c r="AB28" s="7"/>
      <c r="AC28" s="8"/>
      <c r="AD28" s="8"/>
      <c r="AE28" s="15">
        <f>(1-AE19)*AB12</f>
        <v>0</v>
      </c>
      <c r="AF28" s="45" t="s">
        <v>1</v>
      </c>
      <c r="AG28" s="55"/>
      <c r="AH28" s="6"/>
      <c r="AI28" s="6"/>
      <c r="AJ28" s="6"/>
      <c r="AK28" s="55"/>
      <c r="AL28" s="55"/>
      <c r="AM28" s="55"/>
      <c r="AP28" s="7"/>
      <c r="AQ28" s="7"/>
      <c r="AR28" s="47"/>
      <c r="AS28" s="7"/>
      <c r="AT28" s="10"/>
    </row>
    <row r="29" spans="2:46" ht="18.75" x14ac:dyDescent="0.3">
      <c r="B29" s="5"/>
      <c r="C29" s="37"/>
      <c r="D29" s="9"/>
      <c r="E29" s="6"/>
      <c r="F29" s="6"/>
      <c r="G29" s="6"/>
      <c r="H29" s="6"/>
      <c r="I29" s="6"/>
      <c r="J29" s="6"/>
      <c r="K29" s="6"/>
      <c r="L29" s="6"/>
      <c r="M29" s="6"/>
      <c r="N29" s="6"/>
      <c r="O29" s="55"/>
      <c r="P29" s="55"/>
      <c r="Q29" s="6"/>
      <c r="R29" s="6"/>
      <c r="S29" s="6"/>
      <c r="T29" s="6"/>
      <c r="U29" s="6"/>
      <c r="V29" s="6"/>
      <c r="W29" s="55"/>
      <c r="X29" s="55"/>
      <c r="Y29" s="6"/>
      <c r="Z29" s="6"/>
      <c r="AA29" s="6"/>
      <c r="AB29" s="7"/>
      <c r="AC29" s="38"/>
      <c r="AD29" s="11"/>
      <c r="AE29" s="11"/>
      <c r="AJ29" s="6"/>
      <c r="AK29" s="55"/>
      <c r="AL29" s="55"/>
      <c r="AP29" s="11"/>
      <c r="AQ29" s="6"/>
      <c r="AR29" s="6"/>
      <c r="AS29" s="7"/>
      <c r="AT29" s="10"/>
    </row>
    <row r="30" spans="2:46" ht="18.75" x14ac:dyDescent="0.3">
      <c r="B30" s="5"/>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I30" s="6"/>
      <c r="AJ30" s="6"/>
      <c r="AM30" s="36" t="s">
        <v>17</v>
      </c>
      <c r="AN30" s="36"/>
      <c r="AP30" s="6"/>
      <c r="AQ30" s="6"/>
      <c r="AR30" s="6"/>
      <c r="AS30" s="6"/>
      <c r="AT30" s="10"/>
    </row>
    <row r="31" spans="2:46" ht="18.75" x14ac:dyDescent="0.3">
      <c r="B31" s="5"/>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55"/>
      <c r="AG31" s="55"/>
      <c r="AH31" s="6"/>
      <c r="AI31" s="6"/>
      <c r="AJ31" s="6"/>
      <c r="AM31" s="16">
        <f>AJ23-AO19+AN7/2</f>
        <v>0.92098806449999993</v>
      </c>
      <c r="AN31" s="9" t="s">
        <v>1</v>
      </c>
      <c r="AO31" s="6"/>
      <c r="AP31" s="6"/>
      <c r="AQ31" s="6"/>
      <c r="AR31" s="6"/>
      <c r="AS31" s="6"/>
      <c r="AT31" s="10"/>
    </row>
    <row r="32" spans="2:46" ht="18.75" x14ac:dyDescent="0.3">
      <c r="B32" s="5"/>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55"/>
      <c r="AG32" s="55"/>
      <c r="AH32" s="6"/>
      <c r="AI32" s="6"/>
      <c r="AJ32" s="55"/>
      <c r="AK32" s="55"/>
      <c r="AL32" s="55"/>
      <c r="AM32" s="6"/>
      <c r="AN32" s="6"/>
      <c r="AO32" s="6"/>
      <c r="AP32" s="6"/>
      <c r="AQ32" s="6"/>
      <c r="AR32" s="6"/>
      <c r="AS32" s="55"/>
      <c r="AT32" s="10"/>
    </row>
    <row r="33" spans="2:46" ht="18.75" x14ac:dyDescent="0.3">
      <c r="B33" s="5"/>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H33" s="6"/>
      <c r="AI33" s="55"/>
      <c r="AJ33" s="16"/>
      <c r="AK33" s="9"/>
      <c r="AL33" s="55"/>
      <c r="AM33" s="6"/>
      <c r="AN33" s="6"/>
      <c r="AO33" s="6"/>
      <c r="AP33" s="6"/>
      <c r="AQ33" s="6"/>
      <c r="AR33" s="6"/>
      <c r="AS33" s="7"/>
      <c r="AT33" s="10"/>
    </row>
    <row r="34" spans="2:46" ht="18.75" x14ac:dyDescent="0.3">
      <c r="B34" s="5"/>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H34" s="6"/>
      <c r="AI34" s="55"/>
      <c r="AJ34" s="55"/>
      <c r="AK34" s="55"/>
      <c r="AL34" s="6"/>
      <c r="AM34" s="6"/>
      <c r="AN34" s="6"/>
      <c r="AO34" s="6"/>
      <c r="AP34" s="6"/>
      <c r="AQ34" s="6"/>
      <c r="AR34" s="6"/>
      <c r="AS34" s="55"/>
      <c r="AT34" s="10"/>
    </row>
    <row r="35" spans="2:46" ht="18.75" x14ac:dyDescent="0.3">
      <c r="B35" s="5"/>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10"/>
    </row>
    <row r="36" spans="2:46" ht="21" x14ac:dyDescent="0.35">
      <c r="B36" s="5"/>
      <c r="C36" s="40" t="s">
        <v>205</v>
      </c>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10"/>
    </row>
    <row r="37" spans="2:46" ht="19.5" thickBot="1" x14ac:dyDescent="0.35">
      <c r="B37" s="41"/>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3"/>
    </row>
    <row r="38" spans="2:46" ht="23.45" customHeight="1" x14ac:dyDescent="0.25"/>
    <row r="39" spans="2:46" ht="37.9" hidden="1" customHeight="1" x14ac:dyDescent="0.35">
      <c r="B39" s="306" t="s">
        <v>44</v>
      </c>
      <c r="C39" s="306"/>
      <c r="D39" s="333" t="s">
        <v>163</v>
      </c>
      <c r="E39" s="333"/>
      <c r="F39" s="143" t="s">
        <v>19</v>
      </c>
      <c r="G39" s="143" t="s">
        <v>39</v>
      </c>
      <c r="H39" s="143" t="s">
        <v>21</v>
      </c>
      <c r="I39" s="143" t="s">
        <v>20</v>
      </c>
      <c r="J39" s="143" t="s">
        <v>53</v>
      </c>
      <c r="K39" s="143" t="s">
        <v>40</v>
      </c>
      <c r="L39" s="143" t="s">
        <v>45</v>
      </c>
      <c r="M39" s="143" t="s">
        <v>37</v>
      </c>
      <c r="N39" s="143" t="s">
        <v>38</v>
      </c>
      <c r="O39" s="143" t="s">
        <v>41</v>
      </c>
      <c r="P39" s="143" t="s">
        <v>46</v>
      </c>
      <c r="Q39" s="143" t="s">
        <v>65</v>
      </c>
      <c r="R39" s="143" t="s">
        <v>22</v>
      </c>
      <c r="S39" s="142"/>
      <c r="T39" s="144"/>
      <c r="U39" s="145"/>
      <c r="V39" s="146" t="s">
        <v>66</v>
      </c>
      <c r="W39" s="147"/>
      <c r="X39" s="147"/>
      <c r="Y39" s="147"/>
      <c r="Z39" s="147"/>
      <c r="AA39" s="142"/>
      <c r="AB39" s="142"/>
      <c r="AC39" s="142"/>
      <c r="AD39" s="142"/>
    </row>
    <row r="40" spans="2:46" ht="32.450000000000003" hidden="1" customHeight="1" x14ac:dyDescent="0.35">
      <c r="B40" s="302" t="s">
        <v>139</v>
      </c>
      <c r="C40" s="303"/>
      <c r="D40" s="304">
        <v>1</v>
      </c>
      <c r="E40" s="305"/>
      <c r="F40" s="148">
        <v>0.03</v>
      </c>
      <c r="G40" s="149">
        <v>0.03</v>
      </c>
      <c r="H40" s="149">
        <v>0.03</v>
      </c>
      <c r="I40" s="149">
        <v>0.25</v>
      </c>
      <c r="J40" s="149">
        <v>0.25</v>
      </c>
      <c r="K40" s="149">
        <v>0.25</v>
      </c>
      <c r="L40" s="149">
        <v>0.03</v>
      </c>
      <c r="M40" s="149">
        <v>0</v>
      </c>
      <c r="N40" s="149">
        <v>0</v>
      </c>
      <c r="O40" s="149">
        <v>0.03</v>
      </c>
      <c r="P40" s="149">
        <v>0.02</v>
      </c>
      <c r="Q40" s="149">
        <v>0</v>
      </c>
      <c r="R40" s="149">
        <v>0</v>
      </c>
      <c r="S40" s="142"/>
      <c r="T40" s="142"/>
      <c r="U40" s="142"/>
      <c r="V40" s="150" t="s">
        <v>81</v>
      </c>
      <c r="W40" s="150"/>
      <c r="X40" s="147"/>
      <c r="Y40" s="147"/>
      <c r="Z40" s="147"/>
      <c r="AA40" s="142"/>
      <c r="AB40" s="142"/>
      <c r="AC40" s="142"/>
      <c r="AD40" s="142"/>
    </row>
    <row r="41" spans="2:46" ht="32.450000000000003" hidden="1" customHeight="1" x14ac:dyDescent="0.35">
      <c r="B41" s="302" t="s">
        <v>26</v>
      </c>
      <c r="C41" s="303"/>
      <c r="D41" s="304">
        <v>0.89</v>
      </c>
      <c r="E41" s="305"/>
      <c r="F41" s="148">
        <v>0.63</v>
      </c>
      <c r="G41" s="149">
        <v>0.7</v>
      </c>
      <c r="H41" s="149">
        <v>0.7</v>
      </c>
      <c r="I41" s="148">
        <v>0.92</v>
      </c>
      <c r="J41" s="148">
        <v>0.92</v>
      </c>
      <c r="K41" s="151">
        <v>0.95</v>
      </c>
      <c r="L41" s="151">
        <v>0.8</v>
      </c>
      <c r="M41" s="149">
        <v>0</v>
      </c>
      <c r="N41" s="149">
        <v>0</v>
      </c>
      <c r="O41" s="149">
        <v>0</v>
      </c>
      <c r="P41" s="148">
        <v>0.91</v>
      </c>
      <c r="Q41" s="151">
        <v>0.5</v>
      </c>
      <c r="R41" s="149">
        <v>0</v>
      </c>
      <c r="S41" s="142"/>
      <c r="T41" s="142"/>
      <c r="U41" s="142"/>
      <c r="V41" s="152" t="s">
        <v>70</v>
      </c>
      <c r="W41" s="152"/>
      <c r="X41" s="152"/>
      <c r="Y41" s="152"/>
      <c r="Z41" s="152"/>
      <c r="AA41" s="153"/>
      <c r="AB41" s="142"/>
      <c r="AC41" s="142"/>
      <c r="AD41" s="142"/>
    </row>
    <row r="42" spans="2:46" ht="32.450000000000003" hidden="1" customHeight="1" x14ac:dyDescent="0.35">
      <c r="B42" s="302" t="s">
        <v>27</v>
      </c>
      <c r="C42" s="303"/>
      <c r="D42" s="304">
        <v>1</v>
      </c>
      <c r="E42" s="305"/>
      <c r="F42" s="148">
        <v>0.79</v>
      </c>
      <c r="G42" s="148">
        <v>0.53</v>
      </c>
      <c r="H42" s="149">
        <v>0.8</v>
      </c>
      <c r="I42" s="154"/>
      <c r="J42" s="154"/>
      <c r="K42" s="154"/>
      <c r="L42" s="149"/>
      <c r="M42" s="149">
        <v>0.9</v>
      </c>
      <c r="N42" s="154"/>
      <c r="O42" s="154"/>
      <c r="P42" s="149">
        <v>0.5</v>
      </c>
      <c r="Q42" s="149">
        <v>0.05</v>
      </c>
      <c r="R42" s="149">
        <v>0</v>
      </c>
      <c r="S42" s="142"/>
      <c r="T42" s="142"/>
      <c r="U42" s="142"/>
      <c r="V42" s="147" t="s">
        <v>83</v>
      </c>
      <c r="W42" s="142"/>
      <c r="X42" s="142"/>
      <c r="Y42" s="142"/>
      <c r="Z42" s="142"/>
      <c r="AA42" s="142"/>
      <c r="AB42" s="142"/>
      <c r="AC42" s="142"/>
      <c r="AD42" s="142"/>
    </row>
    <row r="43" spans="2:46" ht="32.450000000000003" hidden="1" customHeight="1" x14ac:dyDescent="0.35">
      <c r="B43" s="302" t="s">
        <v>28</v>
      </c>
      <c r="C43" s="303"/>
      <c r="D43" s="304">
        <v>0.89</v>
      </c>
      <c r="E43" s="305"/>
      <c r="F43" s="148">
        <v>0.63</v>
      </c>
      <c r="G43" s="149">
        <v>0.7</v>
      </c>
      <c r="H43" s="149">
        <v>0.7</v>
      </c>
      <c r="I43" s="148">
        <v>0.92</v>
      </c>
      <c r="J43" s="148">
        <v>0.92</v>
      </c>
      <c r="K43" s="151">
        <v>0.95</v>
      </c>
      <c r="L43" s="151">
        <v>0.8</v>
      </c>
      <c r="M43" s="149">
        <v>0</v>
      </c>
      <c r="N43" s="149">
        <v>0</v>
      </c>
      <c r="O43" s="149">
        <v>0.5</v>
      </c>
      <c r="P43" s="148">
        <v>0.91</v>
      </c>
      <c r="Q43" s="149">
        <v>0</v>
      </c>
      <c r="R43" s="149">
        <v>0</v>
      </c>
      <c r="S43" s="142"/>
      <c r="T43" s="142"/>
      <c r="U43" s="142"/>
      <c r="V43" s="155" t="s">
        <v>138</v>
      </c>
      <c r="W43" s="155"/>
      <c r="X43" s="155"/>
      <c r="Y43" s="155"/>
      <c r="Z43" s="155"/>
      <c r="AA43" s="156"/>
      <c r="AB43" s="156"/>
      <c r="AC43" s="142"/>
      <c r="AD43" s="142"/>
    </row>
    <row r="44" spans="2:46" ht="35.450000000000003" hidden="1" customHeight="1" x14ac:dyDescent="0.35">
      <c r="B44" s="302" t="s">
        <v>33</v>
      </c>
      <c r="C44" s="303"/>
      <c r="D44" s="304">
        <v>0.85</v>
      </c>
      <c r="E44" s="305"/>
      <c r="F44" s="149">
        <v>0.3</v>
      </c>
      <c r="G44" s="149">
        <v>0.3</v>
      </c>
      <c r="H44" s="148">
        <v>0.08</v>
      </c>
      <c r="I44" s="148">
        <v>0.85</v>
      </c>
      <c r="J44" s="148">
        <v>0.85</v>
      </c>
      <c r="K44" s="148">
        <v>0.88</v>
      </c>
      <c r="L44" s="149">
        <v>0.9</v>
      </c>
      <c r="M44" s="149">
        <v>0</v>
      </c>
      <c r="N44" s="149">
        <v>0</v>
      </c>
      <c r="O44" s="149">
        <v>0.8</v>
      </c>
      <c r="P44" s="149">
        <v>0.5</v>
      </c>
      <c r="Q44" s="149">
        <v>0</v>
      </c>
      <c r="R44" s="148">
        <v>0</v>
      </c>
      <c r="S44" s="142"/>
      <c r="T44" s="142"/>
      <c r="U44" s="142"/>
      <c r="V44" s="142"/>
      <c r="W44" s="142"/>
      <c r="X44" s="142"/>
      <c r="Y44" s="142"/>
      <c r="Z44" s="142"/>
      <c r="AA44" s="142"/>
      <c r="AB44" s="142"/>
      <c r="AC44" s="142"/>
      <c r="AD44" s="142"/>
    </row>
    <row r="45" spans="2:46" ht="32.450000000000003" hidden="1" customHeight="1" x14ac:dyDescent="0.35">
      <c r="B45" s="302" t="s">
        <v>31</v>
      </c>
      <c r="C45" s="303"/>
      <c r="D45" s="304">
        <v>1</v>
      </c>
      <c r="E45" s="305"/>
      <c r="F45" s="148">
        <v>0</v>
      </c>
      <c r="G45" s="148">
        <v>0</v>
      </c>
      <c r="H45" s="148">
        <v>0.3</v>
      </c>
      <c r="I45" s="148">
        <v>0</v>
      </c>
      <c r="J45" s="148">
        <v>0</v>
      </c>
      <c r="K45" s="148">
        <v>0</v>
      </c>
      <c r="L45" s="148">
        <v>0</v>
      </c>
      <c r="M45" s="148">
        <v>0</v>
      </c>
      <c r="N45" s="148">
        <v>0</v>
      </c>
      <c r="O45" s="148">
        <v>0</v>
      </c>
      <c r="P45" s="148">
        <v>0</v>
      </c>
      <c r="Q45" s="148">
        <v>0</v>
      </c>
      <c r="R45" s="148">
        <v>0</v>
      </c>
      <c r="S45" s="142"/>
      <c r="T45" s="142"/>
      <c r="U45" s="142"/>
      <c r="V45" s="142"/>
      <c r="W45" s="142"/>
      <c r="X45" s="142"/>
      <c r="Y45" s="142"/>
      <c r="Z45" s="142"/>
      <c r="AA45" s="142"/>
      <c r="AB45" s="142"/>
      <c r="AC45" s="142"/>
      <c r="AD45" s="142"/>
    </row>
    <row r="46" spans="2:46" ht="32.450000000000003" hidden="1" customHeight="1" x14ac:dyDescent="0.35">
      <c r="B46" s="302" t="s">
        <v>30</v>
      </c>
      <c r="C46" s="303"/>
      <c r="D46" s="304">
        <v>0.61</v>
      </c>
      <c r="E46" s="305"/>
      <c r="F46" s="149">
        <v>0.9</v>
      </c>
      <c r="G46" s="149">
        <v>0.9</v>
      </c>
      <c r="H46" s="148">
        <v>0.82</v>
      </c>
      <c r="I46" s="149">
        <v>0.99</v>
      </c>
      <c r="J46" s="149">
        <v>0.99</v>
      </c>
      <c r="K46" s="149">
        <v>0.99</v>
      </c>
      <c r="L46" s="149">
        <v>0.9</v>
      </c>
      <c r="M46" s="151">
        <v>0.95</v>
      </c>
      <c r="N46" s="148">
        <v>0.94</v>
      </c>
      <c r="O46" s="151">
        <v>0.95</v>
      </c>
      <c r="P46" s="149">
        <v>0.9</v>
      </c>
      <c r="Q46" s="151">
        <v>0.95</v>
      </c>
      <c r="R46" s="148">
        <v>0.99</v>
      </c>
      <c r="S46" s="157" t="s">
        <v>52</v>
      </c>
      <c r="T46" s="142"/>
      <c r="U46" s="142"/>
      <c r="V46" s="142"/>
      <c r="W46" s="142"/>
      <c r="X46" s="142"/>
      <c r="Y46" s="142"/>
      <c r="Z46" s="142"/>
      <c r="AA46" s="142"/>
      <c r="AB46" s="142"/>
      <c r="AC46" s="142"/>
      <c r="AD46" s="142"/>
    </row>
    <row r="47" spans="2:46" ht="35.450000000000003" hidden="1" customHeight="1" x14ac:dyDescent="0.35">
      <c r="B47" s="302" t="s">
        <v>29</v>
      </c>
      <c r="C47" s="303"/>
      <c r="D47" s="304">
        <v>0.49</v>
      </c>
      <c r="E47" s="305"/>
      <c r="F47" s="149">
        <v>0.9</v>
      </c>
      <c r="G47" s="149">
        <v>0.9</v>
      </c>
      <c r="H47" s="148">
        <v>0.98</v>
      </c>
      <c r="I47" s="149">
        <v>0.99</v>
      </c>
      <c r="J47" s="149">
        <v>0.99</v>
      </c>
      <c r="K47" s="149">
        <v>0.99</v>
      </c>
      <c r="L47" s="149">
        <v>0.9</v>
      </c>
      <c r="M47" s="151">
        <v>0.95</v>
      </c>
      <c r="N47" s="148">
        <v>0.83</v>
      </c>
      <c r="O47" s="151">
        <v>0.95</v>
      </c>
      <c r="P47" s="149">
        <v>0.9</v>
      </c>
      <c r="Q47" s="151">
        <v>0.95</v>
      </c>
      <c r="R47" s="148">
        <v>0.99</v>
      </c>
      <c r="S47" s="142"/>
      <c r="T47" s="142"/>
      <c r="U47" s="142"/>
      <c r="V47" s="142"/>
      <c r="W47" s="142"/>
      <c r="X47" s="142"/>
      <c r="Y47" s="142"/>
      <c r="Z47" s="142"/>
      <c r="AA47" s="142"/>
      <c r="AB47" s="142"/>
      <c r="AC47" s="142"/>
      <c r="AD47" s="142"/>
    </row>
    <row r="48" spans="2:46" ht="45.6" hidden="1" customHeight="1" x14ac:dyDescent="0.35">
      <c r="B48" s="58"/>
      <c r="C48" s="107"/>
      <c r="D48" s="138"/>
      <c r="E48" s="138"/>
      <c r="F48" s="72"/>
      <c r="G48" s="72"/>
      <c r="H48" s="72"/>
      <c r="I48" s="72"/>
      <c r="J48" s="72"/>
      <c r="K48" s="72"/>
      <c r="L48" s="72"/>
      <c r="M48" s="73"/>
      <c r="N48" s="73"/>
      <c r="O48" s="73"/>
      <c r="P48" s="72"/>
      <c r="Q48" s="73"/>
      <c r="R48" s="73"/>
    </row>
    <row r="49" spans="2:36" ht="35.450000000000003" customHeight="1" x14ac:dyDescent="0.35">
      <c r="B49" s="139" t="s">
        <v>23</v>
      </c>
      <c r="C49" s="140"/>
      <c r="D49" s="74" t="s">
        <v>162</v>
      </c>
      <c r="E49" s="74" t="s">
        <v>69</v>
      </c>
      <c r="F49" s="74" t="s">
        <v>68</v>
      </c>
      <c r="G49" s="59" t="s">
        <v>19</v>
      </c>
      <c r="H49" s="59" t="s">
        <v>39</v>
      </c>
      <c r="I49" s="59" t="s">
        <v>21</v>
      </c>
      <c r="J49" s="59" t="s">
        <v>20</v>
      </c>
      <c r="K49" s="59" t="s">
        <v>53</v>
      </c>
      <c r="L49" s="76" t="s">
        <v>40</v>
      </c>
      <c r="M49" s="59" t="s">
        <v>45</v>
      </c>
      <c r="N49" s="59" t="s">
        <v>37</v>
      </c>
      <c r="O49" s="59" t="s">
        <v>38</v>
      </c>
      <c r="P49" s="59" t="s">
        <v>41</v>
      </c>
      <c r="Q49" s="59" t="s">
        <v>46</v>
      </c>
      <c r="R49" s="57" t="s">
        <v>65</v>
      </c>
      <c r="S49" s="59" t="s">
        <v>22</v>
      </c>
      <c r="T49" s="75" t="s">
        <v>47</v>
      </c>
      <c r="U49" s="158"/>
      <c r="V49" s="285" t="s">
        <v>140</v>
      </c>
      <c r="W49" s="286"/>
      <c r="X49" s="289" t="s">
        <v>82</v>
      </c>
      <c r="Y49" s="289"/>
      <c r="Z49" s="289"/>
      <c r="AA49" s="289"/>
      <c r="AB49" s="290" t="s">
        <v>165</v>
      </c>
      <c r="AC49" s="291"/>
      <c r="AD49" s="315" t="s">
        <v>164</v>
      </c>
      <c r="AE49" s="316"/>
      <c r="AF49" s="294" t="s">
        <v>167</v>
      </c>
      <c r="AG49" s="295"/>
      <c r="AH49" s="308" t="s">
        <v>168</v>
      </c>
      <c r="AI49" s="309"/>
    </row>
    <row r="50" spans="2:36" ht="40.15" customHeight="1" x14ac:dyDescent="0.35">
      <c r="B50" s="271" t="s">
        <v>24</v>
      </c>
      <c r="C50" s="272"/>
      <c r="D50" s="84" t="s">
        <v>1</v>
      </c>
      <c r="E50" s="84" t="s">
        <v>1</v>
      </c>
      <c r="F50" s="84" t="s">
        <v>1</v>
      </c>
      <c r="G50" s="85" t="s">
        <v>34</v>
      </c>
      <c r="H50" s="85" t="s">
        <v>34</v>
      </c>
      <c r="I50" s="85" t="s">
        <v>34</v>
      </c>
      <c r="J50" s="85" t="s">
        <v>34</v>
      </c>
      <c r="K50" s="85" t="s">
        <v>34</v>
      </c>
      <c r="L50" s="85" t="s">
        <v>42</v>
      </c>
      <c r="M50" s="85" t="s">
        <v>43</v>
      </c>
      <c r="N50" s="85" t="s">
        <v>43</v>
      </c>
      <c r="O50" s="85" t="s">
        <v>43</v>
      </c>
      <c r="P50" s="85" t="s">
        <v>43</v>
      </c>
      <c r="Q50" s="85" t="s">
        <v>51</v>
      </c>
      <c r="R50" s="85" t="s">
        <v>51</v>
      </c>
      <c r="S50" s="85" t="s">
        <v>34</v>
      </c>
      <c r="T50" s="86"/>
      <c r="U50" s="159"/>
      <c r="V50" s="287"/>
      <c r="W50" s="288"/>
      <c r="X50" s="319" t="s">
        <v>103</v>
      </c>
      <c r="Y50" s="319"/>
      <c r="Z50" s="319" t="s">
        <v>166</v>
      </c>
      <c r="AA50" s="319"/>
      <c r="AB50" s="292"/>
      <c r="AC50" s="293"/>
      <c r="AD50" s="317"/>
      <c r="AE50" s="318"/>
      <c r="AF50" s="296"/>
      <c r="AG50" s="297"/>
      <c r="AH50" s="310"/>
      <c r="AI50" s="311"/>
    </row>
    <row r="51" spans="2:36" ht="40.15" customHeight="1" x14ac:dyDescent="0.35">
      <c r="B51" s="271" t="s">
        <v>67</v>
      </c>
      <c r="C51" s="272"/>
      <c r="D51" s="236">
        <f>'Feed WQ'!$D$4</f>
        <v>6</v>
      </c>
      <c r="E51" s="162">
        <f>'Feed WQ'!$D$4</f>
        <v>6</v>
      </c>
      <c r="F51" s="86"/>
      <c r="G51" s="101">
        <f>INDEX('Feed WQ'!$D5:$D18,COLUMNS('Feed WQ'!$D5:D5))</f>
        <v>1887</v>
      </c>
      <c r="H51" s="101">
        <f>INDEX('Feed WQ'!$D5:$D18,COLUMNS('Feed WQ'!$D5:E5))</f>
        <v>699</v>
      </c>
      <c r="I51" s="101">
        <f>INDEX('Feed WQ'!$D5:$D18,COLUMNS('Feed WQ'!$D5:F5))</f>
        <v>709</v>
      </c>
      <c r="J51" s="101">
        <f>INDEX('Feed WQ'!$D5:$D18,COLUMNS('Feed WQ'!$D5:G5))</f>
        <v>45</v>
      </c>
      <c r="K51" s="101">
        <f>INDEX('Feed WQ'!$D5:$D18,COLUMNS('Feed WQ'!$D5:H5))</f>
        <v>25</v>
      </c>
      <c r="L51" s="101">
        <f>INDEX('Feed WQ'!$D5:$D18,COLUMNS('Feed WQ'!$D5:I5))</f>
        <v>29</v>
      </c>
      <c r="M51" s="101">
        <f>INDEX('Feed WQ'!$D5:$D18,COLUMNS('Feed WQ'!$D5:J5))</f>
        <v>77</v>
      </c>
      <c r="N51" s="101">
        <f>INDEX('Feed WQ'!$D5:$D18,COLUMNS('Feed WQ'!$D5:K5))</f>
        <v>11</v>
      </c>
      <c r="O51" s="101">
        <f>INDEX('Feed WQ'!$D5:$D18,COLUMNS('Feed WQ'!$D5:L5))</f>
        <v>1E-4</v>
      </c>
      <c r="P51" s="101">
        <f>INDEX('Feed WQ'!$D5:$D18,COLUMNS('Feed WQ'!$D5:M5))</f>
        <v>77.000100000000003</v>
      </c>
      <c r="Q51" s="101">
        <f>INDEX('Feed WQ'!$D5:$D18,COLUMNS('Feed WQ'!$D5:N5))</f>
        <v>3</v>
      </c>
      <c r="R51" s="102">
        <f>INDEX('Feed WQ'!$D5:$D18,COLUMNS('Feed WQ'!$D5:O5))</f>
        <v>0.1</v>
      </c>
      <c r="S51" s="101">
        <f>INDEX('Feed WQ'!$D5:$D18,COLUMNS('Feed WQ'!$D5:P5))</f>
        <v>2181</v>
      </c>
      <c r="T51" s="102">
        <f>INDEX('Feed WQ'!$D5:$D18,COLUMNS('Feed WQ'!$D5:Q5))</f>
        <v>8.9</v>
      </c>
      <c r="U51" s="159"/>
      <c r="V51" s="273" t="s">
        <v>67</v>
      </c>
      <c r="W51" s="274"/>
      <c r="X51" s="275">
        <v>0</v>
      </c>
      <c r="Y51" s="275"/>
      <c r="Z51" s="275">
        <f>X51*D51*24</f>
        <v>0</v>
      </c>
      <c r="AA51" s="275"/>
      <c r="AB51" s="335"/>
      <c r="AC51" s="336"/>
      <c r="AD51" s="335"/>
      <c r="AE51" s="336"/>
      <c r="AF51" s="339"/>
      <c r="AG51" s="340"/>
      <c r="AH51" s="341"/>
      <c r="AI51" s="342"/>
    </row>
    <row r="52" spans="2:36" ht="40.15" customHeight="1" x14ac:dyDescent="0.35">
      <c r="B52" s="271" t="s">
        <v>25</v>
      </c>
      <c r="C52" s="272"/>
      <c r="D52" s="236">
        <f>'Feed WQ'!$D$4</f>
        <v>6</v>
      </c>
      <c r="E52" s="87">
        <f>D40*E51</f>
        <v>6</v>
      </c>
      <c r="F52" s="87">
        <f>E51-E52</f>
        <v>0</v>
      </c>
      <c r="G52" s="92">
        <f t="shared" ref="G52:S52" si="0">(1-F40)*G51</f>
        <v>1830.3899999999999</v>
      </c>
      <c r="H52" s="88">
        <f t="shared" si="0"/>
        <v>678.03</v>
      </c>
      <c r="I52" s="88">
        <f t="shared" si="0"/>
        <v>687.73</v>
      </c>
      <c r="J52" s="88">
        <f t="shared" si="0"/>
        <v>33.75</v>
      </c>
      <c r="K52" s="89">
        <f t="shared" si="0"/>
        <v>18.75</v>
      </c>
      <c r="L52" s="89">
        <f t="shared" si="0"/>
        <v>21.75</v>
      </c>
      <c r="M52" s="89">
        <f t="shared" si="0"/>
        <v>74.69</v>
      </c>
      <c r="N52" s="89">
        <f t="shared" si="0"/>
        <v>11</v>
      </c>
      <c r="O52" s="89">
        <f t="shared" si="0"/>
        <v>1E-4</v>
      </c>
      <c r="P52" s="89">
        <f t="shared" si="0"/>
        <v>74.690096999999994</v>
      </c>
      <c r="Q52" s="89">
        <f t="shared" si="0"/>
        <v>2.94</v>
      </c>
      <c r="R52" s="89">
        <f t="shared" si="0"/>
        <v>0.1</v>
      </c>
      <c r="S52" s="92">
        <f t="shared" si="0"/>
        <v>2181</v>
      </c>
      <c r="T52" s="90"/>
      <c r="U52" s="159"/>
      <c r="V52" s="273" t="s">
        <v>25</v>
      </c>
      <c r="W52" s="274"/>
      <c r="X52" s="275">
        <v>0.01</v>
      </c>
      <c r="Y52" s="275"/>
      <c r="Z52" s="275">
        <f t="shared" ref="Z52:Z60" si="1">X52*D52*24</f>
        <v>1.44</v>
      </c>
      <c r="AA52" s="275"/>
      <c r="AB52" s="280">
        <v>0</v>
      </c>
      <c r="AC52" s="281"/>
      <c r="AD52" s="280">
        <v>0</v>
      </c>
      <c r="AE52" s="281"/>
      <c r="AF52" s="320">
        <f>AB52*D52*24</f>
        <v>0</v>
      </c>
      <c r="AG52" s="321"/>
      <c r="AH52" s="322">
        <f>AD52*D52*24</f>
        <v>0</v>
      </c>
      <c r="AI52" s="277"/>
    </row>
    <row r="53" spans="2:36" s="137" customFormat="1" ht="40.15" customHeight="1" x14ac:dyDescent="0.35">
      <c r="B53" s="325" t="s">
        <v>26</v>
      </c>
      <c r="C53" s="326"/>
      <c r="D53" s="205"/>
      <c r="E53" s="95"/>
      <c r="F53" s="95"/>
      <c r="G53" s="202"/>
      <c r="H53" s="203"/>
      <c r="I53" s="202"/>
      <c r="J53" s="203"/>
      <c r="K53" s="203"/>
      <c r="L53" s="203"/>
      <c r="M53" s="203"/>
      <c r="N53" s="203"/>
      <c r="O53" s="203"/>
      <c r="P53" s="203"/>
      <c r="Q53" s="203"/>
      <c r="R53" s="203"/>
      <c r="S53" s="204"/>
      <c r="T53" s="205"/>
      <c r="U53" s="159"/>
      <c r="V53" s="327" t="s">
        <v>26</v>
      </c>
      <c r="W53" s="328"/>
      <c r="X53" s="282"/>
      <c r="Y53" s="282"/>
      <c r="Z53" s="275"/>
      <c r="AA53" s="275"/>
      <c r="AB53" s="329"/>
      <c r="AC53" s="330"/>
      <c r="AD53" s="329"/>
      <c r="AE53" s="330"/>
      <c r="AF53" s="320"/>
      <c r="AG53" s="321"/>
      <c r="AH53" s="322"/>
      <c r="AI53" s="277"/>
    </row>
    <row r="54" spans="2:36" ht="40.15" customHeight="1" x14ac:dyDescent="0.35">
      <c r="B54" s="271" t="s">
        <v>27</v>
      </c>
      <c r="C54" s="272"/>
      <c r="D54" s="236">
        <f>D52-F52</f>
        <v>6</v>
      </c>
      <c r="E54" s="87">
        <f>D42*E52</f>
        <v>6</v>
      </c>
      <c r="F54" s="87">
        <f>E52-E54</f>
        <v>0</v>
      </c>
      <c r="G54" s="88">
        <f>(1-F42)*G52</f>
        <v>384.38189999999992</v>
      </c>
      <c r="H54" s="88">
        <f>(1-G42)*H52</f>
        <v>318.67409999999995</v>
      </c>
      <c r="I54" s="88">
        <f>(1-H42)*I52</f>
        <v>137.54599999999996</v>
      </c>
      <c r="J54" s="204">
        <v>3500</v>
      </c>
      <c r="K54" s="204">
        <f>0.75*J54</f>
        <v>2625</v>
      </c>
      <c r="L54" s="204">
        <v>50</v>
      </c>
      <c r="M54" s="204">
        <f>0.1*K54</f>
        <v>262.5</v>
      </c>
      <c r="N54" s="203">
        <f>(1-M42)*N52</f>
        <v>1.0999999999999996</v>
      </c>
      <c r="O54" s="203">
        <f>N52-N54</f>
        <v>9.9</v>
      </c>
      <c r="P54" s="204">
        <f>O54+M54</f>
        <v>272.39999999999998</v>
      </c>
      <c r="Q54" s="89">
        <f>(1-P42)*Q52</f>
        <v>1.47</v>
      </c>
      <c r="R54" s="89">
        <f>(1-Q42)*R52</f>
        <v>9.5000000000000001E-2</v>
      </c>
      <c r="S54" s="92">
        <f>(1-R42)*S52</f>
        <v>2181</v>
      </c>
      <c r="T54" s="90"/>
      <c r="U54" s="159"/>
      <c r="V54" s="273" t="s">
        <v>27</v>
      </c>
      <c r="W54" s="274"/>
      <c r="X54" s="275">
        <v>0.5</v>
      </c>
      <c r="Y54" s="275"/>
      <c r="Z54" s="275">
        <f t="shared" si="1"/>
        <v>72</v>
      </c>
      <c r="AA54" s="275"/>
      <c r="AB54" s="280">
        <v>0.16</v>
      </c>
      <c r="AC54" s="281"/>
      <c r="AD54" s="280">
        <v>0.36</v>
      </c>
      <c r="AE54" s="281"/>
      <c r="AF54" s="320">
        <f t="shared" ref="AF54:AF59" si="2">AB54*D54*24</f>
        <v>23.04</v>
      </c>
      <c r="AG54" s="321"/>
      <c r="AH54" s="322">
        <f t="shared" ref="AH54:AH59" si="3">AD54*D54*24</f>
        <v>51.84</v>
      </c>
      <c r="AI54" s="277"/>
    </row>
    <row r="55" spans="2:36" ht="40.15" customHeight="1" x14ac:dyDescent="0.35">
      <c r="B55" s="271" t="s">
        <v>28</v>
      </c>
      <c r="C55" s="272"/>
      <c r="D55" s="236">
        <f t="shared" ref="D55:D57" si="4">D54-F54</f>
        <v>6</v>
      </c>
      <c r="E55" s="87">
        <f>D43*E54</f>
        <v>5.34</v>
      </c>
      <c r="F55" s="87">
        <f>E54-E55</f>
        <v>0.66000000000000014</v>
      </c>
      <c r="G55" s="88">
        <f t="shared" ref="G55:S58" si="5">(1-F43)*G54</f>
        <v>142.22130299999998</v>
      </c>
      <c r="H55" s="89">
        <f t="shared" si="5"/>
        <v>95.602230000000006</v>
      </c>
      <c r="I55" s="89">
        <f t="shared" si="5"/>
        <v>41.263799999999996</v>
      </c>
      <c r="J55" s="88">
        <f t="shared" si="5"/>
        <v>279.99999999999989</v>
      </c>
      <c r="K55" s="88">
        <f t="shared" si="5"/>
        <v>209.99999999999989</v>
      </c>
      <c r="L55" s="89">
        <f t="shared" si="5"/>
        <v>2.5000000000000022</v>
      </c>
      <c r="M55" s="88">
        <f t="shared" si="5"/>
        <v>52.499999999999986</v>
      </c>
      <c r="N55" s="89">
        <f t="shared" si="5"/>
        <v>1.0999999999999996</v>
      </c>
      <c r="O55" s="89">
        <f t="shared" si="5"/>
        <v>9.9</v>
      </c>
      <c r="P55" s="92">
        <f t="shared" si="5"/>
        <v>136.19999999999999</v>
      </c>
      <c r="Q55" s="89">
        <f t="shared" si="5"/>
        <v>0.13229999999999995</v>
      </c>
      <c r="R55" s="89">
        <f t="shared" si="5"/>
        <v>9.5000000000000001E-2</v>
      </c>
      <c r="S55" s="92">
        <f t="shared" si="5"/>
        <v>2181</v>
      </c>
      <c r="T55" s="90"/>
      <c r="U55" s="159"/>
      <c r="V55" s="273" t="s">
        <v>28</v>
      </c>
      <c r="W55" s="274"/>
      <c r="X55" s="275">
        <v>0.05</v>
      </c>
      <c r="Y55" s="275"/>
      <c r="Z55" s="275">
        <f t="shared" si="1"/>
        <v>7.2000000000000011</v>
      </c>
      <c r="AA55" s="275"/>
      <c r="AB55" s="280">
        <v>0.04</v>
      </c>
      <c r="AC55" s="281"/>
      <c r="AD55" s="280">
        <v>0.35</v>
      </c>
      <c r="AE55" s="281"/>
      <c r="AF55" s="320">
        <f t="shared" si="2"/>
        <v>5.76</v>
      </c>
      <c r="AG55" s="321"/>
      <c r="AH55" s="322">
        <f t="shared" si="3"/>
        <v>50.399999999999991</v>
      </c>
      <c r="AI55" s="277"/>
    </row>
    <row r="56" spans="2:36" ht="40.15" customHeight="1" x14ac:dyDescent="0.35">
      <c r="B56" s="271" t="s">
        <v>33</v>
      </c>
      <c r="C56" s="272"/>
      <c r="D56" s="236">
        <f t="shared" si="4"/>
        <v>5.34</v>
      </c>
      <c r="E56" s="87">
        <f>D44*E55</f>
        <v>4.5389999999999997</v>
      </c>
      <c r="F56" s="87">
        <f>E55-E56</f>
        <v>0.80100000000000016</v>
      </c>
      <c r="G56" s="88">
        <f t="shared" si="5"/>
        <v>99.554912099999981</v>
      </c>
      <c r="H56" s="89">
        <f t="shared" si="5"/>
        <v>66.921560999999997</v>
      </c>
      <c r="I56" s="89">
        <f t="shared" si="5"/>
        <v>37.962696000000001</v>
      </c>
      <c r="J56" s="88">
        <f t="shared" si="5"/>
        <v>41.999999999999986</v>
      </c>
      <c r="K56" s="88">
        <f t="shared" si="5"/>
        <v>31.499999999999989</v>
      </c>
      <c r="L56" s="89">
        <f t="shared" si="5"/>
        <v>0.30000000000000027</v>
      </c>
      <c r="M56" s="89">
        <f t="shared" si="5"/>
        <v>5.2499999999999973</v>
      </c>
      <c r="N56" s="89">
        <f t="shared" si="5"/>
        <v>1.0999999999999996</v>
      </c>
      <c r="O56" s="89">
        <f t="shared" si="5"/>
        <v>9.9</v>
      </c>
      <c r="P56" s="88">
        <f t="shared" si="5"/>
        <v>27.239999999999991</v>
      </c>
      <c r="Q56" s="89">
        <f t="shared" si="5"/>
        <v>6.6149999999999973E-2</v>
      </c>
      <c r="R56" s="89">
        <f t="shared" si="5"/>
        <v>9.5000000000000001E-2</v>
      </c>
      <c r="S56" s="92">
        <f t="shared" si="5"/>
        <v>2181</v>
      </c>
      <c r="T56" s="90"/>
      <c r="U56" s="159"/>
      <c r="V56" s="273" t="s">
        <v>33</v>
      </c>
      <c r="W56" s="274"/>
      <c r="X56" s="275">
        <v>0.38500000000000001</v>
      </c>
      <c r="Y56" s="275"/>
      <c r="Z56" s="275">
        <f t="shared" si="1"/>
        <v>49.3416</v>
      </c>
      <c r="AA56" s="275"/>
      <c r="AB56" s="280">
        <v>0.26</v>
      </c>
      <c r="AC56" s="281"/>
      <c r="AD56" s="280">
        <v>0.4</v>
      </c>
      <c r="AE56" s="281"/>
      <c r="AF56" s="320">
        <f t="shared" si="2"/>
        <v>33.321600000000004</v>
      </c>
      <c r="AG56" s="321"/>
      <c r="AH56" s="322">
        <f t="shared" si="3"/>
        <v>51.264000000000003</v>
      </c>
      <c r="AI56" s="277"/>
    </row>
    <row r="57" spans="2:36" ht="40.15" customHeight="1" x14ac:dyDescent="0.35">
      <c r="B57" s="271" t="s">
        <v>31</v>
      </c>
      <c r="C57" s="272"/>
      <c r="D57" s="236">
        <f t="shared" si="4"/>
        <v>4.5389999999999997</v>
      </c>
      <c r="E57" s="87">
        <f>E56*D45</f>
        <v>4.5389999999999997</v>
      </c>
      <c r="F57" s="87">
        <f>(1-D45)*E57</f>
        <v>0</v>
      </c>
      <c r="G57" s="88">
        <f t="shared" si="5"/>
        <v>99.554912099999981</v>
      </c>
      <c r="H57" s="89">
        <f t="shared" si="5"/>
        <v>66.921560999999997</v>
      </c>
      <c r="I57" s="89">
        <f t="shared" si="5"/>
        <v>26.573887199999998</v>
      </c>
      <c r="J57" s="89">
        <f t="shared" si="5"/>
        <v>41.999999999999986</v>
      </c>
      <c r="K57" s="89">
        <f t="shared" si="5"/>
        <v>31.499999999999989</v>
      </c>
      <c r="L57" s="89">
        <f t="shared" si="5"/>
        <v>0.30000000000000027</v>
      </c>
      <c r="M57" s="89">
        <f t="shared" si="5"/>
        <v>5.2499999999999973</v>
      </c>
      <c r="N57" s="89">
        <f t="shared" si="5"/>
        <v>1.0999999999999996</v>
      </c>
      <c r="O57" s="89">
        <f t="shared" si="5"/>
        <v>9.9</v>
      </c>
      <c r="P57" s="89">
        <f t="shared" si="5"/>
        <v>27.239999999999991</v>
      </c>
      <c r="Q57" s="89">
        <f t="shared" si="5"/>
        <v>6.6149999999999973E-2</v>
      </c>
      <c r="R57" s="89">
        <f t="shared" si="5"/>
        <v>9.5000000000000001E-2</v>
      </c>
      <c r="S57" s="92">
        <f t="shared" si="5"/>
        <v>2181</v>
      </c>
      <c r="T57" s="90"/>
      <c r="U57" s="159"/>
      <c r="V57" s="273" t="s">
        <v>31</v>
      </c>
      <c r="W57" s="274"/>
      <c r="X57" s="275">
        <v>3.2000000000000001E-2</v>
      </c>
      <c r="Y57" s="275"/>
      <c r="Z57" s="275">
        <f t="shared" si="1"/>
        <v>3.4859519999999997</v>
      </c>
      <c r="AA57" s="275"/>
      <c r="AB57" s="280">
        <v>0.03</v>
      </c>
      <c r="AC57" s="281"/>
      <c r="AD57" s="280">
        <v>0.27</v>
      </c>
      <c r="AE57" s="281"/>
      <c r="AF57" s="320">
        <f t="shared" si="2"/>
        <v>3.2680799999999994</v>
      </c>
      <c r="AG57" s="321"/>
      <c r="AH57" s="322">
        <f t="shared" si="3"/>
        <v>29.41272</v>
      </c>
      <c r="AI57" s="277"/>
    </row>
    <row r="58" spans="2:36" ht="40.15" customHeight="1" x14ac:dyDescent="0.35">
      <c r="B58" s="271" t="s">
        <v>30</v>
      </c>
      <c r="C58" s="272"/>
      <c r="D58" s="236">
        <f>D57-F57</f>
        <v>4.5389999999999997</v>
      </c>
      <c r="E58" s="87">
        <f>E57*D46</f>
        <v>2.7687899999999996</v>
      </c>
      <c r="F58" s="91"/>
      <c r="G58" s="88">
        <f t="shared" si="5"/>
        <v>9.9554912099999964</v>
      </c>
      <c r="H58" s="88">
        <f t="shared" si="5"/>
        <v>6.6921560999999983</v>
      </c>
      <c r="I58" s="88">
        <f t="shared" si="5"/>
        <v>4.7832996960000012</v>
      </c>
      <c r="J58" s="88">
        <f t="shared" si="5"/>
        <v>0.42000000000000021</v>
      </c>
      <c r="K58" s="88">
        <f t="shared" si="5"/>
        <v>0.31500000000000017</v>
      </c>
      <c r="L58" s="88">
        <f t="shared" si="5"/>
        <v>3.0000000000000053E-3</v>
      </c>
      <c r="M58" s="88">
        <f t="shared" si="5"/>
        <v>0.52499999999999958</v>
      </c>
      <c r="N58" s="88">
        <f t="shared" si="5"/>
        <v>5.5000000000000028E-2</v>
      </c>
      <c r="O58" s="88">
        <f t="shared" si="5"/>
        <v>0.59400000000000053</v>
      </c>
      <c r="P58" s="88">
        <f t="shared" si="5"/>
        <v>1.3620000000000008</v>
      </c>
      <c r="Q58" s="88">
        <f t="shared" si="5"/>
        <v>6.6149999999999959E-3</v>
      </c>
      <c r="R58" s="88">
        <f t="shared" si="5"/>
        <v>4.7500000000000042E-3</v>
      </c>
      <c r="S58" s="88">
        <f t="shared" si="5"/>
        <v>21.81000000000002</v>
      </c>
      <c r="T58" s="90"/>
      <c r="U58" s="159"/>
      <c r="V58" s="273" t="s">
        <v>30</v>
      </c>
      <c r="W58" s="274"/>
      <c r="X58" s="275">
        <v>1.2030000000000001</v>
      </c>
      <c r="Y58" s="275"/>
      <c r="Z58" s="275">
        <f t="shared" si="1"/>
        <v>131.05000799999999</v>
      </c>
      <c r="AA58" s="275"/>
      <c r="AB58" s="280">
        <v>0.4</v>
      </c>
      <c r="AC58" s="281"/>
      <c r="AD58" s="280">
        <v>0.55000000000000004</v>
      </c>
      <c r="AE58" s="281"/>
      <c r="AF58" s="320">
        <f t="shared" si="2"/>
        <v>43.574399999999997</v>
      </c>
      <c r="AG58" s="321"/>
      <c r="AH58" s="322">
        <f t="shared" si="3"/>
        <v>59.9148</v>
      </c>
      <c r="AI58" s="277"/>
    </row>
    <row r="59" spans="2:36" ht="40.15" customHeight="1" x14ac:dyDescent="0.35">
      <c r="B59" s="271" t="s">
        <v>29</v>
      </c>
      <c r="C59" s="272"/>
      <c r="D59" s="236">
        <f>D58-E58</f>
        <v>1.7702100000000001</v>
      </c>
      <c r="E59" s="95">
        <f>(E57-E58)*D47</f>
        <v>0.86740289999999998</v>
      </c>
      <c r="F59" s="95">
        <f>(1-D47)*E59/D47</f>
        <v>0.90280710000000008</v>
      </c>
      <c r="G59" s="88">
        <f>(1-F47)*($D$58*G57-$E$58*G58)/$D$59</f>
        <v>23.969759605615373</v>
      </c>
      <c r="H59" s="88">
        <f>(1-G47)*($D$58*H57-$E$58*H58)/$D$59</f>
        <v>16.112652763846146</v>
      </c>
      <c r="I59" s="88">
        <f t="shared" ref="I59:S59" si="6">(1-H47)*($D$58*I57-$E$58*I58)/$D$59</f>
        <v>1.2131320197661546</v>
      </c>
      <c r="J59" s="88">
        <f t="shared" si="6"/>
        <v>1.0703538461538467</v>
      </c>
      <c r="K59" s="88">
        <f t="shared" si="6"/>
        <v>0.80276538461538494</v>
      </c>
      <c r="L59" s="88">
        <f t="shared" si="6"/>
        <v>7.6453846153846268E-3</v>
      </c>
      <c r="M59" s="88">
        <f t="shared" si="6"/>
        <v>1.2640384615384606</v>
      </c>
      <c r="N59" s="88">
        <f t="shared" si="6"/>
        <v>0.13672435897435906</v>
      </c>
      <c r="O59" s="88">
        <f t="shared" si="6"/>
        <v>4.1574415384615389</v>
      </c>
      <c r="P59" s="88">
        <f t="shared" si="6"/>
        <v>3.3857923076923093</v>
      </c>
      <c r="Q59" s="88">
        <f t="shared" si="6"/>
        <v>1.5926884615384603E-2</v>
      </c>
      <c r="R59" s="88">
        <f t="shared" si="6"/>
        <v>1.1808012820512829E-2</v>
      </c>
      <c r="S59" s="88">
        <f t="shared" si="6"/>
        <v>55.581946153846197</v>
      </c>
      <c r="T59" s="90"/>
      <c r="U59" s="159"/>
      <c r="V59" s="273" t="s">
        <v>29</v>
      </c>
      <c r="W59" s="274"/>
      <c r="X59" s="275">
        <v>1.2030000000000001</v>
      </c>
      <c r="Y59" s="275"/>
      <c r="Z59" s="275">
        <f t="shared" si="1"/>
        <v>51.109503119999999</v>
      </c>
      <c r="AA59" s="275"/>
      <c r="AB59" s="280">
        <v>0.4</v>
      </c>
      <c r="AC59" s="281"/>
      <c r="AD59" s="280">
        <v>0.55000000000000004</v>
      </c>
      <c r="AE59" s="281"/>
      <c r="AF59" s="320">
        <f t="shared" si="2"/>
        <v>16.994016000000002</v>
      </c>
      <c r="AG59" s="321"/>
      <c r="AH59" s="322">
        <f t="shared" si="3"/>
        <v>23.366772000000001</v>
      </c>
      <c r="AI59" s="277"/>
    </row>
    <row r="60" spans="2:36" ht="46.15" customHeight="1" x14ac:dyDescent="0.35">
      <c r="B60" s="271" t="s">
        <v>35</v>
      </c>
      <c r="C60" s="272"/>
      <c r="D60" s="167">
        <f>1%*(E58+E59)</f>
        <v>3.6361929000000001E-2</v>
      </c>
      <c r="E60" s="87">
        <f>AN7</f>
        <v>3.6361929000000001E-2</v>
      </c>
      <c r="F60" s="87">
        <f>E60</f>
        <v>3.6361929000000001E-2</v>
      </c>
      <c r="G60" s="90"/>
      <c r="H60" s="90"/>
      <c r="I60" s="90"/>
      <c r="J60" s="90"/>
      <c r="K60" s="90"/>
      <c r="L60" s="90"/>
      <c r="M60" s="90"/>
      <c r="N60" s="90"/>
      <c r="O60" s="90"/>
      <c r="P60" s="90"/>
      <c r="Q60" s="90"/>
      <c r="R60" s="90"/>
      <c r="S60" s="90"/>
      <c r="T60" s="90"/>
      <c r="U60" s="159"/>
      <c r="V60" s="273" t="s">
        <v>35</v>
      </c>
      <c r="W60" s="274"/>
      <c r="X60" s="275">
        <v>0.01</v>
      </c>
      <c r="Y60" s="275"/>
      <c r="Z60" s="275">
        <f t="shared" si="1"/>
        <v>8.7268629599999998E-3</v>
      </c>
      <c r="AA60" s="275"/>
      <c r="AB60" s="280"/>
      <c r="AC60" s="281"/>
      <c r="AD60" s="280"/>
      <c r="AE60" s="281"/>
      <c r="AF60" s="320"/>
      <c r="AG60" s="321"/>
      <c r="AH60" s="345"/>
      <c r="AI60" s="346"/>
    </row>
    <row r="61" spans="2:36" ht="40.15" customHeight="1" x14ac:dyDescent="0.35">
      <c r="B61" s="337" t="s">
        <v>36</v>
      </c>
      <c r="C61" s="337"/>
      <c r="D61" s="337"/>
      <c r="E61" s="93">
        <f>(E58+E59)-E60</f>
        <v>3.5998309709999998</v>
      </c>
      <c r="F61" s="93"/>
      <c r="G61" s="93">
        <f t="shared" ref="G61:S61" si="7">($E$58*G58+$E$59*G59)/$E$61</f>
        <v>13.432881680029727</v>
      </c>
      <c r="H61" s="93">
        <f t="shared" si="7"/>
        <v>9.0296841390701381</v>
      </c>
      <c r="I61" s="93">
        <f t="shared" si="7"/>
        <v>3.9713605201147826</v>
      </c>
      <c r="J61" s="93">
        <f t="shared" si="7"/>
        <v>0.58094945207914894</v>
      </c>
      <c r="K61" s="93">
        <f t="shared" si="7"/>
        <v>0.43571208905936176</v>
      </c>
      <c r="L61" s="93">
        <f t="shared" si="7"/>
        <v>4.1496389434224979E-3</v>
      </c>
      <c r="M61" s="93">
        <f t="shared" si="7"/>
        <v>0.70837919829930762</v>
      </c>
      <c r="N61" s="93">
        <f t="shared" si="7"/>
        <v>7.5247576249323891E-2</v>
      </c>
      <c r="O61" s="93">
        <f t="shared" si="7"/>
        <v>1.458634627387343</v>
      </c>
      <c r="P61" s="93">
        <f t="shared" si="7"/>
        <v>1.8634036154832569</v>
      </c>
      <c r="Q61" s="93">
        <f t="shared" si="7"/>
        <v>8.9255778985712769E-3</v>
      </c>
      <c r="R61" s="93">
        <f t="shared" si="7"/>
        <v>6.4986543124416095E-3</v>
      </c>
      <c r="S61" s="93">
        <f t="shared" si="7"/>
        <v>30.167875118681533</v>
      </c>
      <c r="T61" s="94">
        <v>7.2</v>
      </c>
      <c r="U61" s="159"/>
      <c r="V61" s="258" t="s">
        <v>141</v>
      </c>
      <c r="W61" s="259"/>
      <c r="X61" s="259"/>
      <c r="Y61" s="260"/>
      <c r="Z61" s="343">
        <f>SUM(Z51:AA60)</f>
        <v>315.63578998295998</v>
      </c>
      <c r="AA61" s="344"/>
      <c r="AB61" s="343">
        <f t="shared" ref="AB61" si="8">SUM(AB52:AC60)</f>
        <v>1.29</v>
      </c>
      <c r="AC61" s="344"/>
      <c r="AD61" s="343">
        <f t="shared" ref="AD61" si="9">SUM(AD52:AE60)</f>
        <v>2.48</v>
      </c>
      <c r="AE61" s="344"/>
      <c r="AF61" s="348">
        <f>SUM(AF52:AG60)</f>
        <v>125.958096</v>
      </c>
      <c r="AG61" s="349"/>
      <c r="AH61" s="350">
        <f>SUM(AH52:AI60)</f>
        <v>266.19829200000004</v>
      </c>
      <c r="AI61" s="351"/>
      <c r="AJ61" s="55"/>
    </row>
    <row r="62" spans="2:36" ht="44.45" customHeight="1" x14ac:dyDescent="0.35">
      <c r="B62" s="261" t="s">
        <v>132</v>
      </c>
      <c r="C62" s="261"/>
      <c r="D62" s="261"/>
      <c r="E62" s="54"/>
      <c r="F62" s="87">
        <f>F52+F54+F55</f>
        <v>0.66000000000000014</v>
      </c>
      <c r="G62" s="129">
        <f>($E$51*G51-$E$55*G55)/$F$62</f>
        <v>16003.845821181816</v>
      </c>
      <c r="H62" s="129">
        <f>($E$51*H51-$E$55*H55)/$F$62</f>
        <v>5581.0365027272719</v>
      </c>
      <c r="I62" s="129">
        <f>($E$51*I51-$E$55*I55)/$F$62</f>
        <v>6111.5928909090899</v>
      </c>
      <c r="J62" s="129">
        <f>((($E$51*J51)-($E$52*J52))+($F$54*J54)+(($E$54*J54)-($E$55*J55)))/$F$62</f>
        <v>29654.999999999993</v>
      </c>
      <c r="K62" s="129">
        <f>((($E$51*K51)-($E$52*K52))+($F$54*K54)+(($E$54*K54)-($E$55*K55)))/$F$62</f>
        <v>22221.363636363632</v>
      </c>
      <c r="L62" s="129">
        <f>((($E$51*L51)-($E$52*L52))+($F$54*L54)+(($E$54*L54)-($E$55*L55)))/$F$62</f>
        <v>500.22727272727258</v>
      </c>
      <c r="M62" s="129">
        <f>(($E$51*M51)-($E$52*M52)+($F$54*M54)+($E$54*M54)-($E$55*M55))/$F$62</f>
        <v>1982.590909090909</v>
      </c>
      <c r="N62" s="129">
        <f>((($E$51*N51)-($E$52*N52))+($F$54*N54)+(($E$54*N54)-($E$55*N55)))/$F$62</f>
        <v>1.0999999999999996</v>
      </c>
      <c r="O62" s="129">
        <f>((($E$51*O51)-($E$52*O52))+($F$54*O54)+(($E$54*O54)-($E$55*O55)))/$F$62</f>
        <v>9.9000000000000075</v>
      </c>
      <c r="P62" s="129">
        <f>M62+O62</f>
        <v>1992.4909090909091</v>
      </c>
      <c r="Q62" s="129">
        <f>((($E$51*Q51)-($E$52*Q52))+($F$54*Q54)+(($E$54*Q54)-($E$55*Q55)))/$F$62</f>
        <v>12.838663636363634</v>
      </c>
      <c r="R62" s="87">
        <f>((($E$51*R51)-($E$52*R52))+($F$54*R54)+(($E$54*R54)-($E$55*R55)))/$F$62</f>
        <v>9.5000000000000112E-2</v>
      </c>
      <c r="S62" s="85">
        <f>((($D$51*S51-($E$55*S55)))/$F$62)</f>
        <v>2181.0000000000009</v>
      </c>
      <c r="T62" s="54"/>
      <c r="U62" s="159"/>
      <c r="V62" s="160"/>
      <c r="W62" s="160"/>
      <c r="X62" s="160"/>
      <c r="Y62" s="160"/>
      <c r="Z62" s="159"/>
      <c r="AA62" s="161"/>
      <c r="AB62" s="347"/>
      <c r="AC62" s="347"/>
      <c r="AD62" s="347"/>
      <c r="AE62" s="347"/>
      <c r="AF62" s="347"/>
      <c r="AG62" s="347"/>
      <c r="AH62" s="347"/>
      <c r="AI62" s="347"/>
      <c r="AJ62" s="55"/>
    </row>
    <row r="63" spans="2:36" ht="39.6" customHeight="1" x14ac:dyDescent="0.35">
      <c r="B63" s="261" t="s">
        <v>133</v>
      </c>
      <c r="C63" s="261"/>
      <c r="D63" s="261"/>
      <c r="E63" s="54"/>
      <c r="F63" s="87">
        <f>F56+F57+F59+F60</f>
        <v>1.740169029</v>
      </c>
      <c r="G63" s="129">
        <f t="shared" ref="G63:S63" si="10">($E$55*G55-$E$61*G61)/$F$63</f>
        <v>408.64171391849902</v>
      </c>
      <c r="H63" s="129">
        <f t="shared" si="10"/>
        <v>274.69203486084331</v>
      </c>
      <c r="I63" s="129">
        <f t="shared" si="10"/>
        <v>118.40945446609491</v>
      </c>
      <c r="J63" s="129">
        <f t="shared" si="10"/>
        <v>858.02508565954906</v>
      </c>
      <c r="K63" s="129">
        <f t="shared" si="10"/>
        <v>643.51881424466183</v>
      </c>
      <c r="L63" s="129">
        <f t="shared" si="10"/>
        <v>7.6630843205364343</v>
      </c>
      <c r="M63" s="129">
        <f t="shared" si="10"/>
        <v>159.63963844500182</v>
      </c>
      <c r="N63" s="129">
        <f t="shared" si="10"/>
        <v>3.21987194987884</v>
      </c>
      <c r="O63" s="129">
        <f t="shared" si="10"/>
        <v>27.362377504397017</v>
      </c>
      <c r="P63" s="129">
        <f t="shared" si="10"/>
        <v>414.09773990036336</v>
      </c>
      <c r="Q63" s="87">
        <f t="shared" si="10"/>
        <v>0.38752064713746248</v>
      </c>
      <c r="R63" s="87">
        <f t="shared" si="10"/>
        <v>0.27807985021680898</v>
      </c>
      <c r="S63" s="129">
        <f t="shared" si="10"/>
        <v>6630.3563369639251</v>
      </c>
      <c r="T63" s="54"/>
      <c r="AB63" s="347"/>
      <c r="AC63" s="347"/>
      <c r="AD63" s="347"/>
      <c r="AE63" s="347"/>
      <c r="AF63" s="347"/>
      <c r="AG63" s="347"/>
      <c r="AH63" s="347"/>
      <c r="AI63" s="347"/>
      <c r="AJ63" s="55"/>
    </row>
    <row r="64" spans="2:36" ht="42.6" customHeight="1" x14ac:dyDescent="0.35">
      <c r="B64" s="287" t="s">
        <v>134</v>
      </c>
      <c r="C64" s="338"/>
      <c r="D64" s="288"/>
      <c r="E64" s="85"/>
      <c r="F64" s="87">
        <f>SUM(F51:F61)</f>
        <v>2.4001690290000002</v>
      </c>
      <c r="G64" s="129">
        <f t="shared" ref="G64:S64" si="11">(G62*$F$62+G63*$F$63)/$F64</f>
        <v>4697.0208182360693</v>
      </c>
      <c r="H64" s="129">
        <f t="shared" si="11"/>
        <v>1733.8339979795765</v>
      </c>
      <c r="I64" s="129">
        <f t="shared" si="11"/>
        <v>1766.4188322474533</v>
      </c>
      <c r="J64" s="129">
        <f t="shared" si="11"/>
        <v>8776.6354892707077</v>
      </c>
      <c r="K64" s="129">
        <f t="shared" si="11"/>
        <v>6577.0082520831338</v>
      </c>
      <c r="L64" s="129">
        <f t="shared" si="11"/>
        <v>143.10869686720426</v>
      </c>
      <c r="M64" s="129">
        <f t="shared" si="11"/>
        <v>660.91593360975332</v>
      </c>
      <c r="N64" s="129">
        <f t="shared" si="11"/>
        <v>2.6369482182519226</v>
      </c>
      <c r="O64" s="129">
        <f t="shared" si="11"/>
        <v>22.560561876560236</v>
      </c>
      <c r="P64" s="129">
        <f t="shared" si="11"/>
        <v>848.12529340970423</v>
      </c>
      <c r="Q64" s="129">
        <f t="shared" si="11"/>
        <v>3.8113438335874177</v>
      </c>
      <c r="R64" s="90">
        <f t="shared" si="11"/>
        <v>0.22773643703084795</v>
      </c>
      <c r="S64" s="129">
        <f t="shared" si="11"/>
        <v>5406.8695129465023</v>
      </c>
      <c r="T64" s="90"/>
      <c r="AB64" s="55"/>
      <c r="AC64" s="55"/>
      <c r="AD64" s="55"/>
      <c r="AE64" s="55"/>
      <c r="AF64" s="55"/>
      <c r="AG64" s="55"/>
      <c r="AH64" s="55"/>
      <c r="AI64" s="55"/>
      <c r="AJ64" s="55"/>
    </row>
    <row r="65" spans="2:27" ht="42.6" customHeight="1" x14ac:dyDescent="0.35">
      <c r="B65" s="261" t="s">
        <v>4</v>
      </c>
      <c r="C65" s="261"/>
      <c r="D65" s="261"/>
      <c r="E65" s="173">
        <f>E61/E51</f>
        <v>0.59997182849999997</v>
      </c>
      <c r="F65" s="55"/>
      <c r="G65" s="55"/>
      <c r="H65" s="55"/>
      <c r="I65" s="70"/>
      <c r="J65" s="70"/>
      <c r="K65" s="70"/>
      <c r="L65" s="70"/>
      <c r="M65" s="70"/>
      <c r="N65" s="70"/>
      <c r="O65" s="70"/>
      <c r="P65" s="70"/>
      <c r="Q65" s="70"/>
    </row>
    <row r="66" spans="2:27" ht="33.6" customHeight="1" x14ac:dyDescent="0.25">
      <c r="I66" s="134"/>
      <c r="J66" s="134"/>
      <c r="K66" s="134"/>
      <c r="L66" s="134"/>
      <c r="M66" s="134"/>
      <c r="N66" s="134"/>
      <c r="O66" s="134"/>
      <c r="P66" s="134"/>
      <c r="Q66" s="134"/>
      <c r="R66" s="134"/>
      <c r="S66" s="134"/>
      <c r="T66" s="134"/>
      <c r="U66" s="134"/>
      <c r="V66" s="134"/>
      <c r="AA66" t="s">
        <v>173</v>
      </c>
    </row>
    <row r="67" spans="2:27" ht="33.6" customHeight="1" x14ac:dyDescent="0.25">
      <c r="I67" s="124"/>
      <c r="J67" s="124"/>
      <c r="K67" s="124"/>
      <c r="L67" s="124"/>
      <c r="M67" s="124"/>
      <c r="N67" s="124"/>
      <c r="O67" s="124"/>
      <c r="P67" s="124"/>
      <c r="Q67" s="124"/>
      <c r="R67" s="124"/>
      <c r="S67" s="124"/>
      <c r="T67" s="124"/>
      <c r="U67" s="124"/>
      <c r="V67" s="124"/>
    </row>
  </sheetData>
  <sheetProtection algorithmName="SHA-512" hashValue="wLjS1y8xbDVo/LP0tesFS+mk6LNNCnaZxnYuqeb/CrUpLH0DgF/RXSQYj27SJpANwGfXzdsKVWIt/RFbt37dQA==" saltValue="UEDK5w0K/re5ENcjUi5gkw==" spinCount="100000" sheet="1" objects="1" scenarios="1"/>
  <mergeCells count="142">
    <mergeCell ref="AF49:AG50"/>
    <mergeCell ref="AH49:AI50"/>
    <mergeCell ref="B40:C40"/>
    <mergeCell ref="B41:C41"/>
    <mergeCell ref="B42:C42"/>
    <mergeCell ref="B43:C43"/>
    <mergeCell ref="B44:C44"/>
    <mergeCell ref="B45:C45"/>
    <mergeCell ref="B46:C46"/>
    <mergeCell ref="B47:C47"/>
    <mergeCell ref="D40:E40"/>
    <mergeCell ref="D41:E41"/>
    <mergeCell ref="D42:E42"/>
    <mergeCell ref="D43:E43"/>
    <mergeCell ref="D45:E45"/>
    <mergeCell ref="D46:E46"/>
    <mergeCell ref="D47:E47"/>
    <mergeCell ref="D44:E44"/>
    <mergeCell ref="B50:C50"/>
    <mergeCell ref="V52:W52"/>
    <mergeCell ref="V53:W53"/>
    <mergeCell ref="V54:W54"/>
    <mergeCell ref="V55:W55"/>
    <mergeCell ref="V56:W56"/>
    <mergeCell ref="V57:W57"/>
    <mergeCell ref="V58:W58"/>
    <mergeCell ref="AB49:AC50"/>
    <mergeCell ref="AD49:AE50"/>
    <mergeCell ref="AB63:AC63"/>
    <mergeCell ref="AD63:AE63"/>
    <mergeCell ref="AF63:AG63"/>
    <mergeCell ref="AH63:AI63"/>
    <mergeCell ref="AD61:AE61"/>
    <mergeCell ref="AF61:AG61"/>
    <mergeCell ref="AH61:AI61"/>
    <mergeCell ref="AB62:AC62"/>
    <mergeCell ref="AD62:AE62"/>
    <mergeCell ref="AF62:AG62"/>
    <mergeCell ref="AH62:AI62"/>
    <mergeCell ref="AB61:AC61"/>
    <mergeCell ref="AH59:AI59"/>
    <mergeCell ref="AD60:AE60"/>
    <mergeCell ref="AF60:AG60"/>
    <mergeCell ref="AH60:AI60"/>
    <mergeCell ref="AD57:AE57"/>
    <mergeCell ref="AF57:AG57"/>
    <mergeCell ref="AH57:AI57"/>
    <mergeCell ref="AD58:AE58"/>
    <mergeCell ref="AF58:AG58"/>
    <mergeCell ref="AH58:AI58"/>
    <mergeCell ref="AH55:AI55"/>
    <mergeCell ref="AD56:AE56"/>
    <mergeCell ref="AF56:AG56"/>
    <mergeCell ref="AH56:AI56"/>
    <mergeCell ref="AD53:AE53"/>
    <mergeCell ref="AF53:AG53"/>
    <mergeCell ref="AH53:AI53"/>
    <mergeCell ref="AD54:AE54"/>
    <mergeCell ref="AF54:AG54"/>
    <mergeCell ref="AH54:AI54"/>
    <mergeCell ref="B62:D62"/>
    <mergeCell ref="B63:D63"/>
    <mergeCell ref="B64:D64"/>
    <mergeCell ref="B65:D65"/>
    <mergeCell ref="AD51:AE51"/>
    <mergeCell ref="AF51:AG51"/>
    <mergeCell ref="AH51:AI51"/>
    <mergeCell ref="AD52:AE52"/>
    <mergeCell ref="AF52:AG52"/>
    <mergeCell ref="AH52:AI52"/>
    <mergeCell ref="Z61:AA61"/>
    <mergeCell ref="X51:Y51"/>
    <mergeCell ref="X52:Y52"/>
    <mergeCell ref="X53:Y53"/>
    <mergeCell ref="X54:Y54"/>
    <mergeCell ref="X55:Y55"/>
    <mergeCell ref="X56:Y56"/>
    <mergeCell ref="X57:Y57"/>
    <mergeCell ref="X58:Y58"/>
    <mergeCell ref="X59:Y59"/>
    <mergeCell ref="X60:Y60"/>
    <mergeCell ref="V61:Y61"/>
    <mergeCell ref="AB52:AC52"/>
    <mergeCell ref="AD55:AE55"/>
    <mergeCell ref="AB59:AC59"/>
    <mergeCell ref="AB56:AC56"/>
    <mergeCell ref="AB57:AC57"/>
    <mergeCell ref="AB54:AC54"/>
    <mergeCell ref="Z55:AA55"/>
    <mergeCell ref="AB55:AC55"/>
    <mergeCell ref="Z54:AA54"/>
    <mergeCell ref="AE27:AF27"/>
    <mergeCell ref="B61:D61"/>
    <mergeCell ref="AF55:AG55"/>
    <mergeCell ref="AD59:AE59"/>
    <mergeCell ref="AF59:AG59"/>
    <mergeCell ref="V59:W59"/>
    <mergeCell ref="V60:W60"/>
    <mergeCell ref="V49:W50"/>
    <mergeCell ref="Z60:AA60"/>
    <mergeCell ref="Z59:AA59"/>
    <mergeCell ref="Z58:AA58"/>
    <mergeCell ref="Z57:AA57"/>
    <mergeCell ref="Z56:AA56"/>
    <mergeCell ref="Z51:AA51"/>
    <mergeCell ref="X50:Y50"/>
    <mergeCell ref="X49:AA49"/>
    <mergeCell ref="V51:W51"/>
    <mergeCell ref="B39:C39"/>
    <mergeCell ref="D39:E39"/>
    <mergeCell ref="AN12:AO12"/>
    <mergeCell ref="H22:I22"/>
    <mergeCell ref="P22:Q22"/>
    <mergeCell ref="S22:T22"/>
    <mergeCell ref="W12:X12"/>
    <mergeCell ref="AB60:AC60"/>
    <mergeCell ref="B51:C51"/>
    <mergeCell ref="B52:C52"/>
    <mergeCell ref="B53:C53"/>
    <mergeCell ref="B54:C54"/>
    <mergeCell ref="B55:C55"/>
    <mergeCell ref="B56:C56"/>
    <mergeCell ref="B57:C57"/>
    <mergeCell ref="B58:C58"/>
    <mergeCell ref="B59:C59"/>
    <mergeCell ref="B60:C60"/>
    <mergeCell ref="Z50:AA50"/>
    <mergeCell ref="AB53:AC53"/>
    <mergeCell ref="Z53:AA53"/>
    <mergeCell ref="Z52:AA52"/>
    <mergeCell ref="AB51:AC51"/>
    <mergeCell ref="AB58:AC58"/>
    <mergeCell ref="C2:AA2"/>
    <mergeCell ref="AN4:AQ4"/>
    <mergeCell ref="AF6:AG6"/>
    <mergeCell ref="AQ9:AR9"/>
    <mergeCell ref="J10:K10"/>
    <mergeCell ref="B12:C12"/>
    <mergeCell ref="AF10:AG10"/>
    <mergeCell ref="AB11:AC11"/>
    <mergeCell ref="K23:L23"/>
    <mergeCell ref="AL11:AM11"/>
  </mergeCells>
  <pageMargins left="0.7" right="0.7" top="0.75" bottom="0.75" header="0.3" footer="0.3"/>
  <pageSetup paperSize="9" scale="26" orientation="landscape" r:id="rId1"/>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2:T21"/>
  <sheetViews>
    <sheetView showZeros="0" workbookViewId="0">
      <selection activeCell="R18" sqref="R18"/>
    </sheetView>
  </sheetViews>
  <sheetFormatPr baseColWidth="10" defaultColWidth="9.140625" defaultRowHeight="15" x14ac:dyDescent="0.25"/>
  <cols>
    <col min="1" max="1" width="27.28515625" customWidth="1"/>
    <col min="2" max="2" width="14.42578125" customWidth="1"/>
    <col min="3" max="3" width="11" customWidth="1"/>
    <col min="4" max="9" width="9.5703125" customWidth="1"/>
    <col min="18" max="18" width="11.5703125" customWidth="1"/>
    <col min="19" max="19" width="12.42578125" customWidth="1"/>
    <col min="20" max="20" width="11.7109375" customWidth="1"/>
  </cols>
  <sheetData>
    <row r="2" spans="1:20" ht="23.45" customHeight="1" x14ac:dyDescent="0.3">
      <c r="B2" s="353" t="s">
        <v>171</v>
      </c>
      <c r="C2" s="354"/>
      <c r="D2" s="211">
        <f>'Feed WQ'!D4</f>
        <v>6</v>
      </c>
    </row>
    <row r="3" spans="1:20" ht="25.9" customHeight="1" x14ac:dyDescent="0.3">
      <c r="B3" s="355" t="s">
        <v>159</v>
      </c>
      <c r="C3" s="355"/>
      <c r="D3" s="355"/>
      <c r="E3" s="355"/>
      <c r="F3" s="355"/>
      <c r="G3" s="355"/>
      <c r="H3" s="355"/>
      <c r="I3" s="355"/>
      <c r="J3" s="355"/>
      <c r="K3" s="355"/>
      <c r="L3" s="355"/>
      <c r="M3" s="355"/>
      <c r="N3" s="355"/>
      <c r="O3" s="355"/>
      <c r="P3" s="355"/>
      <c r="Q3" s="355"/>
      <c r="R3" s="357" t="s">
        <v>187</v>
      </c>
      <c r="S3" s="352" t="s">
        <v>170</v>
      </c>
      <c r="T3" s="352"/>
    </row>
    <row r="4" spans="1:20" ht="42.6" customHeight="1" x14ac:dyDescent="0.25">
      <c r="B4" s="169" t="s">
        <v>145</v>
      </c>
      <c r="C4" s="169" t="s">
        <v>32</v>
      </c>
      <c r="D4" s="168" t="s">
        <v>174</v>
      </c>
      <c r="E4" s="168" t="s">
        <v>175</v>
      </c>
      <c r="F4" s="168" t="s">
        <v>176</v>
      </c>
      <c r="G4" s="168" t="s">
        <v>177</v>
      </c>
      <c r="H4" s="168" t="s">
        <v>178</v>
      </c>
      <c r="I4" s="168" t="s">
        <v>179</v>
      </c>
      <c r="J4" s="168" t="s">
        <v>180</v>
      </c>
      <c r="K4" s="168" t="s">
        <v>181</v>
      </c>
      <c r="L4" s="168" t="s">
        <v>182</v>
      </c>
      <c r="M4" s="168" t="s">
        <v>183</v>
      </c>
      <c r="N4" s="168" t="s">
        <v>184</v>
      </c>
      <c r="O4" s="168" t="s">
        <v>185</v>
      </c>
      <c r="P4" s="168" t="s">
        <v>186</v>
      </c>
      <c r="Q4" s="168" t="s">
        <v>47</v>
      </c>
      <c r="R4" s="358"/>
      <c r="S4" s="360" t="s">
        <v>167</v>
      </c>
      <c r="T4" s="360" t="s">
        <v>188</v>
      </c>
    </row>
    <row r="5" spans="1:20" ht="39.6" customHeight="1" x14ac:dyDescent="0.25">
      <c r="B5" s="209" t="s">
        <v>169</v>
      </c>
      <c r="C5" s="208"/>
      <c r="D5" s="210">
        <f>INDEX('Feed WQ'!$D5:$D18,COLUMNS('Feed WQ'!$D5:D5))</f>
        <v>1887</v>
      </c>
      <c r="E5" s="210">
        <f>INDEX('Feed WQ'!$D5:$D18,COLUMNS('Feed WQ'!$D5:E5))</f>
        <v>699</v>
      </c>
      <c r="F5" s="210">
        <f>INDEX('Feed WQ'!$D5:$D18,COLUMNS('Feed WQ'!$D5:F5))</f>
        <v>709</v>
      </c>
      <c r="G5" s="210">
        <f>INDEX('Feed WQ'!$D5:$D18,COLUMNS('Feed WQ'!$D5:G5))</f>
        <v>45</v>
      </c>
      <c r="H5" s="210">
        <f>INDEX('Feed WQ'!$D5:$D18,COLUMNS('Feed WQ'!$D5:H5))</f>
        <v>25</v>
      </c>
      <c r="I5" s="210">
        <f>INDEX('Feed WQ'!$D5:$D18,COLUMNS('Feed WQ'!$D5:I5))</f>
        <v>29</v>
      </c>
      <c r="J5" s="210">
        <f>INDEX('Feed WQ'!$D5:$D18,COLUMNS('Feed WQ'!$D5:J5))</f>
        <v>77</v>
      </c>
      <c r="K5" s="210">
        <f>INDEX('Feed WQ'!$D5:$D18,COLUMNS('Feed WQ'!$D5:K5))</f>
        <v>11</v>
      </c>
      <c r="L5" s="240">
        <f>INDEX('Feed WQ'!$D5:$D18,COLUMNS('Feed WQ'!$D5:L5))</f>
        <v>1E-4</v>
      </c>
      <c r="M5" s="240">
        <f>INDEX('Feed WQ'!$D5:$D18,COLUMNS('Feed WQ'!$D5:M5))</f>
        <v>77.000100000000003</v>
      </c>
      <c r="N5" s="210">
        <f>INDEX('Feed WQ'!$D5:$D18,COLUMNS('Feed WQ'!$D5:N5))</f>
        <v>3</v>
      </c>
      <c r="O5" s="210">
        <f>INDEX('Feed WQ'!$D5:$D18,COLUMNS('Feed WQ'!$D5:O5))</f>
        <v>0.1</v>
      </c>
      <c r="P5" s="210">
        <f>INDEX('Feed WQ'!$D5:$D18,COLUMNS('Feed WQ'!$D5:P5))</f>
        <v>2181</v>
      </c>
      <c r="Q5" s="210">
        <f>INDEX('Feed WQ'!$D5:$D18,COLUMNS('Feed WQ'!$D5:Q5))</f>
        <v>8.9</v>
      </c>
      <c r="R5" s="359"/>
      <c r="S5" s="361"/>
      <c r="T5" s="361"/>
    </row>
    <row r="6" spans="1:20" ht="22.9" customHeight="1" x14ac:dyDescent="0.25">
      <c r="A6" s="356" t="s">
        <v>192</v>
      </c>
      <c r="B6" s="170" t="s">
        <v>146</v>
      </c>
      <c r="C6" s="183">
        <f>'PFD (Opt 1)'!E65</f>
        <v>0.51331499999999997</v>
      </c>
      <c r="D6" s="171">
        <f>'PFD (Opt 1)'!G61</f>
        <v>14.222130299999995</v>
      </c>
      <c r="E6" s="184">
        <f>'PFD (Opt 1)'!H61</f>
        <v>9.5602229999999988</v>
      </c>
      <c r="F6" s="184">
        <f>'PFD (Opt 1)'!I61</f>
        <v>5.1992388000000007</v>
      </c>
      <c r="G6" s="184">
        <f>'PFD (Opt 1)'!J61</f>
        <v>2.8000000000000012</v>
      </c>
      <c r="H6" s="171">
        <f>'PFD (Opt 1)'!K61</f>
        <v>2.1000000000000005</v>
      </c>
      <c r="I6" s="171">
        <f>'PFD (Opt 1)'!L61</f>
        <v>2.5000000000000043E-2</v>
      </c>
      <c r="J6" s="171">
        <f>'PFD (Opt 1)'!M61</f>
        <v>5.2499999999999973</v>
      </c>
      <c r="K6" s="171">
        <f>'PFD (Opt 1)'!N61</f>
        <v>5.5000000000000028E-2</v>
      </c>
      <c r="L6" s="171">
        <f>'PFD (Opt 1)'!O61</f>
        <v>0.59400000000000053</v>
      </c>
      <c r="M6" s="171">
        <f>'PFD (Opt 1)'!P61</f>
        <v>6.8100000000000058</v>
      </c>
      <c r="N6" s="171">
        <f>'PFD (Opt 1)'!Q61</f>
        <v>1.3229999999999992E-2</v>
      </c>
      <c r="O6" s="171">
        <f>'PFD (Opt 1)'!R61</f>
        <v>4.7500000000000042E-3</v>
      </c>
      <c r="P6" s="171">
        <f>'PFD (Opt 1)'!S61</f>
        <v>21.81000000000002</v>
      </c>
      <c r="Q6" s="171">
        <f>'PFD (Opt 1)'!T61</f>
        <v>7.2</v>
      </c>
      <c r="R6" s="214">
        <f>'PFD (Opt 1)'!$Z$61</f>
        <v>278.52391440000002</v>
      </c>
      <c r="S6" s="212">
        <f>'PFD (Opt 1)'!$AF$61</f>
        <v>111.67992</v>
      </c>
      <c r="T6" s="213">
        <f>'PFD (Opt 1)'!$AH$61</f>
        <v>196.91928000000001</v>
      </c>
    </row>
    <row r="7" spans="1:20" ht="22.9" customHeight="1" x14ac:dyDescent="0.25">
      <c r="A7" s="356"/>
      <c r="B7" s="170" t="s">
        <v>147</v>
      </c>
      <c r="C7" s="183">
        <f>'PFD (Opt 2)'!E65</f>
        <v>0.67412565000000002</v>
      </c>
      <c r="D7" s="171">
        <f>'PFD (Opt 2)'!G61</f>
        <v>34.242513722307685</v>
      </c>
      <c r="E7" s="184">
        <f>'PFD (Opt 2)'!H61</f>
        <v>23.018075376923075</v>
      </c>
      <c r="F7" s="184">
        <f>'PFD (Opt 2)'!I61</f>
        <v>1.8837453723076938</v>
      </c>
      <c r="G7" s="184">
        <f>'PFD (Opt 2)'!J61</f>
        <v>7.1356923076923113</v>
      </c>
      <c r="H7" s="171">
        <f>'PFD (Opt 2)'!K61</f>
        <v>5.3517692307692322</v>
      </c>
      <c r="I7" s="171">
        <f>'PFD (Opt 2)'!L61</f>
        <v>6.3711538461538569E-2</v>
      </c>
      <c r="J7" s="171">
        <f>'PFD (Opt 2)'!M61</f>
        <v>12.64038461538461</v>
      </c>
      <c r="K7" s="171">
        <f>'PFD (Opt 2)'!N61</f>
        <v>0.13672435897435906</v>
      </c>
      <c r="L7" s="171">
        <f>'PFD (Opt 2)'!O61</f>
        <v>4.1574415384615397</v>
      </c>
      <c r="M7" s="171">
        <f>'PFD (Opt 2)'!P61</f>
        <v>16.928961538461554</v>
      </c>
      <c r="N7" s="171">
        <f>'PFD (Opt 2)'!Q61</f>
        <v>3.1853769230769213E-2</v>
      </c>
      <c r="O7" s="171">
        <f>'PFD (Opt 2)'!R61</f>
        <v>1.1808012820512831E-2</v>
      </c>
      <c r="P7" s="171">
        <f>'PFD (Opt 2)'!S61</f>
        <v>55.581946153846204</v>
      </c>
      <c r="Q7" s="171">
        <f>'PFD (Opt 2)'!T61</f>
        <v>7.2</v>
      </c>
      <c r="R7" s="214">
        <f>'PFD (Opt 2)'!$Z$61</f>
        <v>333.56341346400001</v>
      </c>
      <c r="S7" s="212">
        <f>'PFD (Opt 2)'!$AF$61</f>
        <v>128.53440000000001</v>
      </c>
      <c r="T7" s="213">
        <f>'PFD (Opt 2)'!$AH$61</f>
        <v>203.01480000000001</v>
      </c>
    </row>
    <row r="8" spans="1:20" ht="22.9" customHeight="1" x14ac:dyDescent="0.25">
      <c r="A8" s="356"/>
      <c r="B8" s="170" t="s">
        <v>148</v>
      </c>
      <c r="C8" s="183">
        <f>'PFD (Opt 3)'!E65</f>
        <v>0.67412565000000002</v>
      </c>
      <c r="D8" s="171">
        <f>'PFD (Opt 3)'!G61</f>
        <v>64.783134069230741</v>
      </c>
      <c r="E8" s="184">
        <f>'PFD (Opt 3)'!H61</f>
        <v>53.708842546153832</v>
      </c>
      <c r="F8" s="184">
        <f>'PFD (Opt 3)'!I61</f>
        <v>4.0437733992205152</v>
      </c>
      <c r="G8" s="184">
        <f>'PFD (Opt 3)'!J61</f>
        <v>13.379423076923093</v>
      </c>
      <c r="H8" s="171">
        <f>'PFD (Opt 3)'!K61</f>
        <v>10.034567307692319</v>
      </c>
      <c r="I8" s="171">
        <f>'PFD (Opt 3)'!L61</f>
        <v>0.15290769230769247</v>
      </c>
      <c r="J8" s="171">
        <f>'PFD (Opt 3)'!M61</f>
        <v>6.320192307692305</v>
      </c>
      <c r="K8" s="171">
        <f>'PFD (Opt 3)'!N61</f>
        <v>0.13672435897435906</v>
      </c>
      <c r="L8" s="171">
        <f>'PFD (Opt 3)'!O61</f>
        <v>4.1574415384615397</v>
      </c>
      <c r="M8" s="171">
        <f>'PFD (Opt 3)'!P61</f>
        <v>6.7715846153846195</v>
      </c>
      <c r="N8" s="171">
        <f>'PFD (Opt 3)'!Q61</f>
        <v>0.17696538461538458</v>
      </c>
      <c r="O8" s="171">
        <f>'PFD (Opt 3)'!R61</f>
        <v>1.1808012820512831E-2</v>
      </c>
      <c r="P8" s="171">
        <f>'PFD (Opt 3)'!S61</f>
        <v>55.581946153846204</v>
      </c>
      <c r="Q8" s="171">
        <f>'PFD (Opt 3)'!T61</f>
        <v>7.2</v>
      </c>
      <c r="R8" s="214">
        <f>'PFD (Opt 3)'!$Z$61</f>
        <v>336.70116194400003</v>
      </c>
      <c r="S8" s="212">
        <f>'PFD (Opt 3)'!$AF$61</f>
        <v>131.4760392</v>
      </c>
      <c r="T8" s="213">
        <f>'PFD (Opt 3)'!$AH$61</f>
        <v>229.48955280000001</v>
      </c>
    </row>
    <row r="9" spans="1:20" ht="22.9" customHeight="1" x14ac:dyDescent="0.25">
      <c r="B9" s="170" t="s">
        <v>149</v>
      </c>
      <c r="C9" s="183">
        <f>'PFD (Opt 4)'!E65</f>
        <v>0.45685034999999991</v>
      </c>
      <c r="D9" s="171">
        <f>'PFD (Opt 4)'!G61</f>
        <v>9.9554912099999964</v>
      </c>
      <c r="E9" s="184">
        <f>'PFD (Opt 4)'!H61</f>
        <v>6.6921560999999983</v>
      </c>
      <c r="F9" s="184">
        <f>'PFD (Opt 4)'!I61</f>
        <v>4.7832996960000012</v>
      </c>
      <c r="G9" s="184">
        <f>'PFD (Opt 4)'!J61</f>
        <v>0.42000000000000021</v>
      </c>
      <c r="H9" s="171">
        <f>'PFD (Opt 4)'!K61</f>
        <v>0.31500000000000017</v>
      </c>
      <c r="I9" s="171">
        <f>'PFD (Opt 4)'!L61</f>
        <v>3.0000000000000053E-3</v>
      </c>
      <c r="J9" s="171">
        <f>'PFD (Opt 4)'!M61</f>
        <v>0.52499999999999958</v>
      </c>
      <c r="K9" s="171">
        <f>'PFD (Opt 4)'!N61</f>
        <v>5.5000000000000028E-2</v>
      </c>
      <c r="L9" s="171">
        <f>'PFD (Opt 4)'!O61</f>
        <v>0.59400000000000053</v>
      </c>
      <c r="M9" s="171">
        <f>'PFD (Opt 4)'!P61</f>
        <v>1.3620000000000008</v>
      </c>
      <c r="N9" s="171">
        <f>'PFD (Opt 4)'!Q61</f>
        <v>6.6149999999999959E-3</v>
      </c>
      <c r="O9" s="171">
        <f>'PFD (Opt 4)'!R61</f>
        <v>4.7500000000000042E-3</v>
      </c>
      <c r="P9" s="171">
        <f>'PFD (Opt 4)'!S61</f>
        <v>21.81000000000002</v>
      </c>
      <c r="Q9" s="171">
        <f>'PFD (Opt 4)'!T61</f>
        <v>7.2</v>
      </c>
      <c r="R9" s="214">
        <f>'PFD (Opt 4)'!$Z$61</f>
        <v>263.16468381599998</v>
      </c>
      <c r="S9" s="212">
        <f>'PFD (Opt 4)'!$AF$61</f>
        <v>107.68952879999999</v>
      </c>
      <c r="T9" s="213">
        <f>'PFD (Opt 4)'!$AH$61</f>
        <v>231.36055919999998</v>
      </c>
    </row>
    <row r="10" spans="1:20" ht="22.9" customHeight="1" x14ac:dyDescent="0.25">
      <c r="B10" s="170" t="s">
        <v>150</v>
      </c>
      <c r="C10" s="183">
        <f>'PFD (Opt 5)'!E65</f>
        <v>0.59997182849999997</v>
      </c>
      <c r="D10" s="171">
        <f>'PFD (Opt 5)'!G61</f>
        <v>23.969759605615373</v>
      </c>
      <c r="E10" s="184">
        <f>'PFD (Opt 5)'!H61</f>
        <v>16.112652763846146</v>
      </c>
      <c r="F10" s="184">
        <f>'PFD (Opt 5)'!I61</f>
        <v>1.7330457425230783</v>
      </c>
      <c r="G10" s="184">
        <f>'PFD (Opt 5)'!J61</f>
        <v>1.0703538461538467</v>
      </c>
      <c r="H10" s="171">
        <f>'PFD (Opt 5)'!K61</f>
        <v>0.80276538461538494</v>
      </c>
      <c r="I10" s="171">
        <f>'PFD (Opt 5)'!L61</f>
        <v>7.6453846153846268E-3</v>
      </c>
      <c r="J10" s="171">
        <f>'PFD (Opt 5)'!M61</f>
        <v>1.2640384615384606</v>
      </c>
      <c r="K10" s="171">
        <f>'PFD (Opt 5)'!N61</f>
        <v>0.13672435897435906</v>
      </c>
      <c r="L10" s="171">
        <f>'PFD (Opt 5)'!O61</f>
        <v>4.1574415384615389</v>
      </c>
      <c r="M10" s="171">
        <f>'PFD (Opt 5)'!P61</f>
        <v>3.3857923076923093</v>
      </c>
      <c r="N10" s="171">
        <f>'PFD (Opt 5)'!Q61</f>
        <v>1.5926884615384603E-2</v>
      </c>
      <c r="O10" s="171">
        <f>'PFD (Opt 5)'!R61</f>
        <v>1.1808012820512829E-2</v>
      </c>
      <c r="P10" s="171">
        <f>'PFD (Opt 5)'!S61</f>
        <v>55.581946153846197</v>
      </c>
      <c r="Q10" s="171">
        <f>'PFD (Opt 5)'!T61</f>
        <v>7.2</v>
      </c>
      <c r="R10" s="214">
        <f>'PFD (Opt 5)'!$Z$61</f>
        <v>312.14983798295998</v>
      </c>
      <c r="S10" s="212">
        <f>'PFD (Opt 5)'!$AF$61</f>
        <v>122.690016</v>
      </c>
      <c r="T10" s="213">
        <f>'PFD (Opt 5)'!$AH$61</f>
        <v>236.78557199999997</v>
      </c>
    </row>
    <row r="11" spans="1:20" ht="22.9" customHeight="1" x14ac:dyDescent="0.25">
      <c r="B11" s="170" t="s">
        <v>151</v>
      </c>
      <c r="C11" s="183">
        <f>'PFD (Opt 6)'!E65</f>
        <v>0.59997182849999997</v>
      </c>
      <c r="D11" s="171">
        <f>'PFD (Opt 6)'!G61</f>
        <v>23.969759605615373</v>
      </c>
      <c r="E11" s="184">
        <f>'PFD (Opt 6)'!H61</f>
        <v>16.112652763846146</v>
      </c>
      <c r="F11" s="184">
        <f>'PFD (Opt 6)'!I61</f>
        <v>1.2131320197661548</v>
      </c>
      <c r="G11" s="184">
        <f>'PFD (Opt 6)'!J61</f>
        <v>1.0703538461538467</v>
      </c>
      <c r="H11" s="171">
        <f>'PFD (Opt 6)'!K61</f>
        <v>0.80276538461538494</v>
      </c>
      <c r="I11" s="171">
        <f>'PFD (Opt 6)'!L61</f>
        <v>7.6453846153846268E-3</v>
      </c>
      <c r="J11" s="171">
        <f>'PFD (Opt 6)'!M61</f>
        <v>1.2640384615384606</v>
      </c>
      <c r="K11" s="171">
        <f>'PFD (Opt 6)'!N61</f>
        <v>0.13672435897435906</v>
      </c>
      <c r="L11" s="171">
        <f>'PFD (Opt 6)'!O61</f>
        <v>4.1574415384615389</v>
      </c>
      <c r="M11" s="171">
        <f>'PFD (Opt 6)'!P61</f>
        <v>3.3857923076923093</v>
      </c>
      <c r="N11" s="171">
        <f>'PFD (Opt 6)'!Q61</f>
        <v>1.5926884615384603E-2</v>
      </c>
      <c r="O11" s="171">
        <f>'PFD (Opt 6)'!R61</f>
        <v>1.1808012820512829E-2</v>
      </c>
      <c r="P11" s="171">
        <f>'PFD (Opt 6)'!S61</f>
        <v>55.581946153846197</v>
      </c>
      <c r="Q11" s="171">
        <f>'PFD (Opt 6)'!T61</f>
        <v>7.2</v>
      </c>
      <c r="R11" s="214">
        <f>'PFD (Opt 6)'!$Z$61</f>
        <v>314.94243413016</v>
      </c>
      <c r="S11" s="212">
        <f>'PFD (Opt 6)'!$AF$61</f>
        <v>125.30807488799999</v>
      </c>
      <c r="T11" s="213">
        <f>'PFD (Opt 6)'!$AH$61</f>
        <v>260.34810199199995</v>
      </c>
    </row>
    <row r="12" spans="1:20" ht="22.9" customHeight="1" x14ac:dyDescent="0.25">
      <c r="A12" s="356" t="s">
        <v>192</v>
      </c>
      <c r="B12" s="170" t="s">
        <v>152</v>
      </c>
      <c r="C12" s="183">
        <f>'PFD (Opt 7)'!E65</f>
        <v>0.45685034999999991</v>
      </c>
      <c r="D12" s="171">
        <f>'PFD (Opt 7)'!G61</f>
        <v>9.9554912099999964</v>
      </c>
      <c r="E12" s="184">
        <f>'PFD (Opt 7)'!H61</f>
        <v>6.6921560999999983</v>
      </c>
      <c r="F12" s="184">
        <f>'PFD (Opt 7)'!I61</f>
        <v>4.783299696000002</v>
      </c>
      <c r="G12" s="184">
        <f>'PFD (Opt 7)'!J61</f>
        <v>5.2500000000000062</v>
      </c>
      <c r="H12" s="171">
        <f>'PFD (Opt 7)'!K61</f>
        <v>3.937500000000004</v>
      </c>
      <c r="I12" s="171">
        <f>'PFD (Opt 7)'!L61</f>
        <v>6.0000000000000053E-2</v>
      </c>
      <c r="J12" s="171">
        <f>'PFD (Opt 7)'!M61</f>
        <v>2.6249999999999987</v>
      </c>
      <c r="K12" s="171">
        <f>'PFD (Opt 7)'!N61</f>
        <v>5.5000000000000028E-2</v>
      </c>
      <c r="L12" s="171">
        <f>'PFD (Opt 7)'!O61</f>
        <v>0.59400000000000053</v>
      </c>
      <c r="M12" s="171">
        <f>'PFD (Opt 7)'!P61</f>
        <v>2.7240000000000015</v>
      </c>
      <c r="N12" s="171">
        <f>'PFD (Opt 7)'!Q61</f>
        <v>6.6149999999999959E-3</v>
      </c>
      <c r="O12" s="171">
        <f>'PFD (Opt 7)'!R61</f>
        <v>2.3750000000000021E-3</v>
      </c>
      <c r="P12" s="171">
        <f>'PFD (Opt 7)'!S61</f>
        <v>21.81000000000002</v>
      </c>
      <c r="Q12" s="171">
        <f>'PFD (Opt 7)'!T61</f>
        <v>7.2</v>
      </c>
      <c r="R12" s="214">
        <f>'PFD (Opt 7)'!$Z$61</f>
        <v>255.24468381599999</v>
      </c>
      <c r="S12" s="212">
        <f>'PFD (Opt 7)'!$AF$61</f>
        <v>105.15512879999999</v>
      </c>
      <c r="T12" s="213">
        <f>'PFD (Opt 7)'!$AH$61</f>
        <v>225.65815920000003</v>
      </c>
    </row>
    <row r="13" spans="1:20" ht="22.9" customHeight="1" x14ac:dyDescent="0.25">
      <c r="A13" s="356"/>
      <c r="B13" s="170" t="s">
        <v>153</v>
      </c>
      <c r="C13" s="183">
        <f>'PFD (Opt 8)'!E65</f>
        <v>0.59997182849999997</v>
      </c>
      <c r="D13" s="171">
        <f>'PFD (Opt 8)'!G61</f>
        <v>23.969759605615373</v>
      </c>
      <c r="E13" s="184">
        <f>'PFD (Opt 8)'!H61</f>
        <v>16.112652763846146</v>
      </c>
      <c r="F13" s="184">
        <f>'PFD (Opt 8)'!I61</f>
        <v>1.7330457425230785</v>
      </c>
      <c r="G13" s="184">
        <f>'PFD (Opt 8)'!J61</f>
        <v>13.379423076923089</v>
      </c>
      <c r="H13" s="171">
        <f>'PFD (Opt 8)'!K61</f>
        <v>10.034567307692317</v>
      </c>
      <c r="I13" s="171">
        <f>'PFD (Opt 8)'!L61</f>
        <v>0.15290769230769241</v>
      </c>
      <c r="J13" s="171">
        <f>'PFD (Opt 8)'!M61</f>
        <v>6.3201923076923041</v>
      </c>
      <c r="K13" s="171">
        <f>'PFD (Opt 8)'!N61</f>
        <v>0.13672435897435906</v>
      </c>
      <c r="L13" s="171">
        <f>'PFD (Opt 8)'!O61</f>
        <v>4.1574415384615389</v>
      </c>
      <c r="M13" s="171">
        <f>'PFD (Opt 8)'!P61</f>
        <v>6.7715846153846186</v>
      </c>
      <c r="N13" s="171">
        <f>'PFD (Opt 8)'!Q61</f>
        <v>1.5926884615384603E-2</v>
      </c>
      <c r="O13" s="171">
        <f>'PFD (Opt 8)'!R61</f>
        <v>5.9040064102564146E-3</v>
      </c>
      <c r="P13" s="171">
        <f>'PFD (Opt 8)'!S61</f>
        <v>55.581946153846197</v>
      </c>
      <c r="Q13" s="171">
        <f>'PFD (Opt 8)'!T61</f>
        <v>7.2</v>
      </c>
      <c r="R13" s="214">
        <f>'PFD (Opt 8)'!$Z$61</f>
        <v>304.22983798295996</v>
      </c>
      <c r="S13" s="212">
        <f>'PFD (Opt 8)'!$AF$61</f>
        <v>120.15561599999999</v>
      </c>
      <c r="T13" s="213">
        <f>'PFD (Opt 8)'!$AH$61</f>
        <v>231.08317200000002</v>
      </c>
    </row>
    <row r="14" spans="1:20" ht="22.9" customHeight="1" x14ac:dyDescent="0.25">
      <c r="A14" s="356"/>
      <c r="B14" s="170" t="s">
        <v>154</v>
      </c>
      <c r="C14" s="183">
        <f>'PFD (Opt 9)'!E65</f>
        <v>0.59997182849999997</v>
      </c>
      <c r="D14" s="171">
        <f>'PFD (Opt 9)'!G61</f>
        <v>23.969759605615373</v>
      </c>
      <c r="E14" s="184">
        <f>'PFD (Opt 9)'!H61</f>
        <v>16.112652763846146</v>
      </c>
      <c r="F14" s="184">
        <f>'PFD (Opt 9)'!I61</f>
        <v>1.2131320197661548</v>
      </c>
      <c r="G14" s="184">
        <f>'PFD (Opt 9)'!J61</f>
        <v>13.379423076923089</v>
      </c>
      <c r="H14" s="171">
        <f>'PFD (Opt 9)'!K61</f>
        <v>10.034567307692317</v>
      </c>
      <c r="I14" s="171">
        <f>'PFD (Opt 9)'!L61</f>
        <v>0.15290769230769241</v>
      </c>
      <c r="J14" s="171">
        <f>'PFD (Opt 9)'!M61</f>
        <v>6.3201923076923041</v>
      </c>
      <c r="K14" s="171">
        <f>'PFD (Opt 9)'!N61</f>
        <v>0.13672435897435906</v>
      </c>
      <c r="L14" s="171">
        <f>'PFD (Opt 9)'!O61</f>
        <v>4.1574415384615389</v>
      </c>
      <c r="M14" s="171">
        <f>'PFD (Opt 9)'!P61</f>
        <v>6.7715846153846186</v>
      </c>
      <c r="N14" s="171">
        <f>'PFD (Opt 9)'!Q61</f>
        <v>1.5926884615384603E-2</v>
      </c>
      <c r="O14" s="171">
        <f>'PFD (Opt 9)'!R61</f>
        <v>5.9040064102564146E-3</v>
      </c>
      <c r="P14" s="171">
        <f>'PFD (Opt 9)'!S61</f>
        <v>55.581946153846197</v>
      </c>
      <c r="Q14" s="171">
        <f>'PFD (Opt 9)'!T61</f>
        <v>7.2</v>
      </c>
      <c r="R14" s="214">
        <f>'PFD (Opt 9)'!$Z$61</f>
        <v>307.02243413015998</v>
      </c>
      <c r="S14" s="212">
        <f>'PFD (Opt 9)'!$AF$61</f>
        <v>122.77367488799999</v>
      </c>
      <c r="T14" s="213">
        <f>'PFD (Opt 9)'!$AH$61</f>
        <v>254.64570199200003</v>
      </c>
    </row>
    <row r="15" spans="1:20" ht="22.9" customHeight="1" x14ac:dyDescent="0.25">
      <c r="B15" s="170" t="s">
        <v>155</v>
      </c>
      <c r="C15" s="183">
        <f>'PFD (Opt 10)'!E65</f>
        <v>0.40659681150000004</v>
      </c>
      <c r="D15" s="171">
        <f>'PFD (Opt 10)'!G61</f>
        <v>3.6835317476999987</v>
      </c>
      <c r="E15" s="171">
        <f>'PFD (Opt 10)'!H61</f>
        <v>2.0076468299999997</v>
      </c>
      <c r="F15" s="171">
        <f>'PFD (Opt 10)'!I61</f>
        <v>1.4349899088000007</v>
      </c>
      <c r="G15" s="171">
        <f>'PFD (Opt 10)'!J61</f>
        <v>0.42000000000000021</v>
      </c>
      <c r="H15" s="171">
        <f>'PFD (Opt 10)'!K61</f>
        <v>0.31500000000000017</v>
      </c>
      <c r="I15" s="171">
        <f>'PFD (Opt 10)'!L61</f>
        <v>3.0000000000000053E-3</v>
      </c>
      <c r="J15" s="171">
        <f>'PFD (Opt 10)'!M61</f>
        <v>0.52499999999999958</v>
      </c>
      <c r="K15" s="171">
        <f>'PFD (Opt 10)'!N61</f>
        <v>5.5000000000000028E-2</v>
      </c>
      <c r="L15" s="171">
        <f>'PFD (Opt 10)'!O61</f>
        <v>0.59400000000000053</v>
      </c>
      <c r="M15" s="171">
        <f>'PFD (Opt 10)'!P61</f>
        <v>1.3620000000000008</v>
      </c>
      <c r="N15" s="171">
        <f>'PFD (Opt 10)'!Q61</f>
        <v>5.9534999999999937E-4</v>
      </c>
      <c r="O15" s="171">
        <f>'PFD (Opt 10)'!R61</f>
        <v>2.3750000000000021E-3</v>
      </c>
      <c r="P15" s="171">
        <f>'PFD (Opt 10)'!S61</f>
        <v>21.81000000000002</v>
      </c>
      <c r="Q15" s="171">
        <f>'PFD (Opt 10)'!T61</f>
        <v>7.2</v>
      </c>
      <c r="R15" s="214">
        <f>'PFD (Opt 10)'!$Z$61</f>
        <v>241.57496859624001</v>
      </c>
      <c r="S15" s="212">
        <f>'PFD (Opt 10)'!$AF$61</f>
        <v>101.60368063200001</v>
      </c>
      <c r="T15" s="213">
        <f>'PFD (Opt 10)'!$AH$61</f>
        <v>256.31089768800001</v>
      </c>
    </row>
    <row r="16" spans="1:20" ht="22.9" customHeight="1" x14ac:dyDescent="0.25">
      <c r="B16" s="170" t="s">
        <v>156</v>
      </c>
      <c r="C16" s="183">
        <f>'PFD (Opt 11)'!E65</f>
        <v>0.53397492736500007</v>
      </c>
      <c r="D16" s="171">
        <f>'PFD (Opt 11)'!G61</f>
        <v>8.868811054077689</v>
      </c>
      <c r="E16" s="171">
        <f>'PFD (Opt 11)'!H61</f>
        <v>4.8337958291538454</v>
      </c>
      <c r="F16" s="171">
        <f>'PFD (Opt 11)'!I61</f>
        <v>0.51991372275692371</v>
      </c>
      <c r="G16" s="171">
        <f>'PFD (Opt 11)'!J61</f>
        <v>1.0703538461538469</v>
      </c>
      <c r="H16" s="171">
        <f>'PFD (Opt 11)'!K61</f>
        <v>0.80276538461538505</v>
      </c>
      <c r="I16" s="171">
        <f>'PFD (Opt 11)'!L61</f>
        <v>7.6453846153846303E-3</v>
      </c>
      <c r="J16" s="171">
        <f>'PFD (Opt 11)'!M61</f>
        <v>1.2640384615384608</v>
      </c>
      <c r="K16" s="171">
        <f>'PFD (Opt 11)'!N61</f>
        <v>0.13672435897435908</v>
      </c>
      <c r="L16" s="171">
        <f>'PFD (Opt 11)'!O61</f>
        <v>4.1574415384615397</v>
      </c>
      <c r="M16" s="171">
        <f>'PFD (Opt 11)'!P61</f>
        <v>3.3857923076923093</v>
      </c>
      <c r="N16" s="171">
        <f>'PFD (Opt 11)'!Q61</f>
        <v>1.4334196153846144E-3</v>
      </c>
      <c r="O16" s="171">
        <f>'PFD (Opt 11)'!R61</f>
        <v>5.9040064102564155E-3</v>
      </c>
      <c r="P16" s="171">
        <f>'PFD (Opt 11)'!S61</f>
        <v>55.581946153846225</v>
      </c>
      <c r="Q16" s="171">
        <f>'PFD (Opt 11)'!T61</f>
        <v>7.2</v>
      </c>
      <c r="R16" s="214">
        <f>'PFD (Opt 11)'!$Z$61</f>
        <v>285.17175580483439</v>
      </c>
      <c r="S16" s="212">
        <f>'PFD (Opt 11)'!$AF$61</f>
        <v>114.95411424000001</v>
      </c>
      <c r="T16" s="213">
        <f>'PFD (Opt 11)'!$AH$61</f>
        <v>261.13915908000001</v>
      </c>
    </row>
    <row r="17" spans="2:20" ht="22.9" customHeight="1" x14ac:dyDescent="0.25">
      <c r="B17" s="170" t="s">
        <v>157</v>
      </c>
      <c r="C17" s="183">
        <f>'PFD (Opt 12)'!E65</f>
        <v>0.53397492736500007</v>
      </c>
      <c r="D17" s="171">
        <f>'PFD (Opt 12)'!G61</f>
        <v>8.868811054077689</v>
      </c>
      <c r="E17" s="171">
        <f>'PFD (Opt 12)'!H61</f>
        <v>4.8337958291538454</v>
      </c>
      <c r="F17" s="171">
        <f>'PFD (Opt 12)'!I61</f>
        <v>0.36393960592984659</v>
      </c>
      <c r="G17" s="171">
        <f>'PFD (Opt 12)'!J61</f>
        <v>1.0703538461538469</v>
      </c>
      <c r="H17" s="171">
        <f>'PFD (Opt 12)'!K61</f>
        <v>0.80276538461538505</v>
      </c>
      <c r="I17" s="171">
        <f>'PFD (Opt 12)'!L61</f>
        <v>7.6453846153846303E-3</v>
      </c>
      <c r="J17" s="171">
        <f>'PFD (Opt 12)'!M61</f>
        <v>1.2640384615384608</v>
      </c>
      <c r="K17" s="171">
        <f>'PFD (Opt 12)'!N61</f>
        <v>0.13672435897435908</v>
      </c>
      <c r="L17" s="171">
        <f>'PFD (Opt 12)'!O61</f>
        <v>4.1574415384615397</v>
      </c>
      <c r="M17" s="171">
        <f>'PFD (Opt 12)'!P61</f>
        <v>3.3857923076923093</v>
      </c>
      <c r="N17" s="171">
        <f>'PFD (Opt 12)'!Q61</f>
        <v>1.4334196153846144E-3</v>
      </c>
      <c r="O17" s="171">
        <f>'PFD (Opt 12)'!R61</f>
        <v>5.9040064102564155E-3</v>
      </c>
      <c r="P17" s="171">
        <f>'PFD (Opt 12)'!S61</f>
        <v>55.581946153846225</v>
      </c>
      <c r="Q17" s="171">
        <f>'PFD (Opt 12)'!T61</f>
        <v>7.2</v>
      </c>
      <c r="R17" s="214">
        <f>'PFD (Opt 12)'!$Z$61</f>
        <v>287.65716637584239</v>
      </c>
      <c r="S17" s="212">
        <f>'PFD (Opt 12)'!$AF$61</f>
        <v>117.28418665032001</v>
      </c>
      <c r="T17" s="213">
        <f>'PFD (Opt 12)'!$AH$61</f>
        <v>282.10981077288</v>
      </c>
    </row>
    <row r="18" spans="2:20" ht="22.9" customHeight="1" x14ac:dyDescent="0.25">
      <c r="B18" s="170" t="s">
        <v>158</v>
      </c>
      <c r="C18" s="183">
        <f>'PFD (Opt 13)'!E65</f>
        <v>0.59997182849999997</v>
      </c>
      <c r="D18" s="171">
        <f>'PFD (Opt 13)'!G61</f>
        <v>13.432881680029727</v>
      </c>
      <c r="E18" s="171">
        <f>'PFD (Opt 13)'!H61</f>
        <v>9.0296841390701381</v>
      </c>
      <c r="F18" s="171">
        <f>'PFD (Opt 13)'!I61</f>
        <v>3.9713605201147826</v>
      </c>
      <c r="G18" s="171">
        <f>'PFD (Opt 13)'!J61</f>
        <v>0.58094945207914894</v>
      </c>
      <c r="H18" s="171">
        <f>'PFD (Opt 13)'!K61</f>
        <v>0.43571208905936176</v>
      </c>
      <c r="I18" s="171">
        <f>'PFD (Opt 13)'!L61</f>
        <v>4.1496389434224979E-3</v>
      </c>
      <c r="J18" s="171">
        <f>'PFD (Opt 13)'!M61</f>
        <v>0.70837919829930762</v>
      </c>
      <c r="K18" s="171">
        <f>'PFD (Opt 13)'!N61</f>
        <v>7.5247576249323891E-2</v>
      </c>
      <c r="L18" s="171">
        <f>'PFD (Opt 13)'!O61</f>
        <v>1.458634627387343</v>
      </c>
      <c r="M18" s="171">
        <f>'PFD (Opt 13)'!P61</f>
        <v>1.8634036154832569</v>
      </c>
      <c r="N18" s="171">
        <f>'PFD (Opt 13)'!Q61</f>
        <v>8.9255778985712769E-3</v>
      </c>
      <c r="O18" s="171">
        <f>'PFD (Opt 13)'!R61</f>
        <v>6.4986543124416095E-3</v>
      </c>
      <c r="P18" s="171">
        <f>'PFD (Opt 13)'!S61</f>
        <v>30.167875118681533</v>
      </c>
      <c r="Q18" s="171">
        <f>'PFD (Opt 13)'!T61</f>
        <v>7.2</v>
      </c>
      <c r="R18" s="214">
        <f>'PFD (Opt 13)'!$Z$61</f>
        <v>315.63578998295998</v>
      </c>
      <c r="S18" s="212">
        <f>'PFD (Opt 13)'!$AF$61</f>
        <v>125.958096</v>
      </c>
      <c r="T18" s="213">
        <f>'PFD (Opt 13)'!$AH$61</f>
        <v>266.19829200000004</v>
      </c>
    </row>
    <row r="21" spans="2:20" x14ac:dyDescent="0.25">
      <c r="L21" s="124"/>
    </row>
  </sheetData>
  <sheetProtection algorithmName="SHA-512" hashValue="Jg7T8wqtfULqQ7ZOg82v7WVSHLqRTwzU8n9cbpTw0MunwmwkDpcE7UnKYzw1flBjCU7AsWFarXmYTNquHqLCvw==" saltValue="DUqzO+iMNZq2sy2aC+zCGw==" spinCount="100000" sheet="1" objects="1" scenarios="1"/>
  <mergeCells count="8">
    <mergeCell ref="S3:T3"/>
    <mergeCell ref="B2:C2"/>
    <mergeCell ref="B3:Q3"/>
    <mergeCell ref="A6:A8"/>
    <mergeCell ref="A12:A14"/>
    <mergeCell ref="R3:R5"/>
    <mergeCell ref="S4:S5"/>
    <mergeCell ref="T4:T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pageSetUpPr fitToPage="1"/>
  </sheetPr>
  <dimension ref="B1:Y42"/>
  <sheetViews>
    <sheetView zoomScale="90" zoomScaleNormal="90" workbookViewId="0">
      <selection activeCell="I24" sqref="I24"/>
    </sheetView>
  </sheetViews>
  <sheetFormatPr baseColWidth="10" defaultColWidth="9.140625" defaultRowHeight="15" x14ac:dyDescent="0.25"/>
  <cols>
    <col min="1" max="1" width="3.5703125" customWidth="1"/>
    <col min="2" max="2" width="14.85546875" customWidth="1"/>
    <col min="3" max="3" width="13.42578125" customWidth="1"/>
    <col min="4" max="4" width="15.28515625" customWidth="1"/>
    <col min="5" max="5" width="10.28515625" customWidth="1"/>
    <col min="6" max="6" width="9.28515625" customWidth="1"/>
    <col min="7" max="7" width="17.5703125" customWidth="1"/>
    <col min="8" max="8" width="13.85546875" customWidth="1"/>
    <col min="9" max="9" width="15" customWidth="1"/>
    <col min="10" max="10" width="4.7109375" customWidth="1"/>
    <col min="11" max="11" width="7.140625" customWidth="1"/>
    <col min="12" max="12" width="9.5703125" customWidth="1"/>
    <col min="13" max="13" width="11.28515625" customWidth="1"/>
    <col min="18" max="18" width="8.85546875" customWidth="1"/>
    <col min="19" max="19" width="11.140625" customWidth="1"/>
    <col min="20" max="22" width="10.85546875" customWidth="1"/>
  </cols>
  <sheetData>
    <row r="1" spans="2:25" ht="18.600000000000001" customHeight="1" thickBot="1" x14ac:dyDescent="0.3"/>
    <row r="2" spans="2:25" ht="22.9" customHeight="1" x14ac:dyDescent="0.3">
      <c r="B2" s="250" t="s">
        <v>206</v>
      </c>
      <c r="C2" s="250"/>
      <c r="D2" s="250"/>
      <c r="G2" s="255" t="s">
        <v>206</v>
      </c>
      <c r="H2" s="256"/>
      <c r="I2" s="257"/>
      <c r="K2" s="253" t="s">
        <v>72</v>
      </c>
      <c r="L2" s="254"/>
      <c r="M2" s="254"/>
      <c r="N2" s="97"/>
      <c r="O2" s="97"/>
      <c r="P2" s="97"/>
      <c r="Q2" s="97"/>
      <c r="R2" s="98"/>
      <c r="S2" s="55"/>
    </row>
    <row r="3" spans="2:25" ht="35.450000000000003" customHeight="1" thickBot="1" x14ac:dyDescent="0.3">
      <c r="B3" s="190" t="s">
        <v>23</v>
      </c>
      <c r="C3" s="190" t="s">
        <v>24</v>
      </c>
      <c r="D3" s="191" t="s">
        <v>190</v>
      </c>
      <c r="G3" s="241" t="s">
        <v>23</v>
      </c>
      <c r="H3" s="242" t="s">
        <v>24</v>
      </c>
      <c r="I3" s="243" t="s">
        <v>207</v>
      </c>
      <c r="K3" s="122">
        <v>1</v>
      </c>
      <c r="L3" s="121" t="s">
        <v>77</v>
      </c>
      <c r="M3" s="121"/>
      <c r="N3" s="55"/>
      <c r="O3" s="55"/>
      <c r="P3" s="55"/>
      <c r="Q3" s="55"/>
      <c r="R3" s="99"/>
      <c r="S3" s="55"/>
      <c r="T3" s="70"/>
      <c r="U3" s="70"/>
      <c r="V3" s="70"/>
      <c r="W3" s="70"/>
      <c r="X3" s="70"/>
      <c r="Y3" s="55"/>
    </row>
    <row r="4" spans="2:25" ht="21" customHeight="1" x14ac:dyDescent="0.25">
      <c r="B4" s="62" t="s">
        <v>18</v>
      </c>
      <c r="C4" s="63" t="s">
        <v>137</v>
      </c>
      <c r="D4" s="215">
        <v>6</v>
      </c>
      <c r="G4" s="193" t="s">
        <v>18</v>
      </c>
      <c r="H4" s="194" t="s">
        <v>1</v>
      </c>
      <c r="I4" s="230">
        <v>6</v>
      </c>
      <c r="K4" s="122">
        <v>2</v>
      </c>
      <c r="L4" s="121" t="s">
        <v>76</v>
      </c>
      <c r="M4" s="121"/>
      <c r="N4" s="55"/>
      <c r="O4" s="55"/>
      <c r="P4" s="55"/>
      <c r="Q4" s="55"/>
      <c r="R4" s="99"/>
      <c r="S4" s="55"/>
      <c r="T4" s="70"/>
      <c r="U4" s="70"/>
      <c r="V4" s="70"/>
      <c r="W4" s="70"/>
      <c r="X4" s="70"/>
      <c r="Y4" s="55"/>
    </row>
    <row r="5" spans="2:25" ht="21" customHeight="1" x14ac:dyDescent="0.25">
      <c r="B5" s="62" t="s">
        <v>19</v>
      </c>
      <c r="C5" s="63" t="s">
        <v>34</v>
      </c>
      <c r="D5" s="216">
        <v>1887</v>
      </c>
      <c r="G5" s="195" t="s">
        <v>19</v>
      </c>
      <c r="H5" s="196" t="s">
        <v>34</v>
      </c>
      <c r="I5" s="228">
        <v>1887</v>
      </c>
      <c r="K5" s="122">
        <v>3</v>
      </c>
      <c r="L5" s="121" t="s">
        <v>75</v>
      </c>
      <c r="M5" s="121"/>
      <c r="N5" s="55"/>
      <c r="O5" s="55"/>
      <c r="P5" s="55"/>
      <c r="Q5" s="55"/>
      <c r="R5" s="99"/>
      <c r="S5" s="55"/>
      <c r="T5" s="70"/>
      <c r="U5" s="141"/>
      <c r="V5" s="141"/>
      <c r="W5" s="141"/>
      <c r="X5" s="141"/>
      <c r="Y5" s="55"/>
    </row>
    <row r="6" spans="2:25" ht="21" customHeight="1" x14ac:dyDescent="0.25">
      <c r="B6" s="62" t="s">
        <v>39</v>
      </c>
      <c r="C6" s="63" t="s">
        <v>34</v>
      </c>
      <c r="D6" s="216">
        <v>699</v>
      </c>
      <c r="G6" s="195" t="s">
        <v>39</v>
      </c>
      <c r="H6" s="196" t="s">
        <v>34</v>
      </c>
      <c r="I6" s="228">
        <v>699</v>
      </c>
      <c r="K6" s="122">
        <v>4</v>
      </c>
      <c r="L6" s="121" t="s">
        <v>74</v>
      </c>
      <c r="M6" s="121"/>
      <c r="N6" s="55"/>
      <c r="O6" s="55"/>
      <c r="P6" s="55"/>
      <c r="Q6" s="55"/>
      <c r="R6" s="99"/>
      <c r="S6" s="55"/>
      <c r="T6" s="70"/>
      <c r="U6" s="70"/>
      <c r="V6" s="70"/>
      <c r="W6" s="70"/>
      <c r="X6" s="70"/>
      <c r="Y6" s="55"/>
    </row>
    <row r="7" spans="2:25" ht="21" customHeight="1" x14ac:dyDescent="0.25">
      <c r="B7" s="62" t="s">
        <v>21</v>
      </c>
      <c r="C7" s="63" t="s">
        <v>34</v>
      </c>
      <c r="D7" s="216">
        <v>709</v>
      </c>
      <c r="G7" s="195" t="s">
        <v>21</v>
      </c>
      <c r="H7" s="196" t="s">
        <v>34</v>
      </c>
      <c r="I7" s="228">
        <v>709</v>
      </c>
      <c r="K7" s="115"/>
      <c r="L7" s="55"/>
      <c r="M7" s="55"/>
      <c r="N7" s="55"/>
      <c r="O7" s="55"/>
      <c r="P7" s="55"/>
      <c r="Q7" s="55"/>
      <c r="R7" s="99"/>
      <c r="S7" s="55"/>
    </row>
    <row r="8" spans="2:25" ht="21" customHeight="1" x14ac:dyDescent="0.25">
      <c r="B8" s="62" t="s">
        <v>20</v>
      </c>
      <c r="C8" s="63" t="s">
        <v>34</v>
      </c>
      <c r="D8" s="217">
        <v>45</v>
      </c>
      <c r="G8" s="195" t="s">
        <v>20</v>
      </c>
      <c r="H8" s="196" t="s">
        <v>34</v>
      </c>
      <c r="I8" s="229">
        <v>45</v>
      </c>
      <c r="K8" s="251" t="s">
        <v>73</v>
      </c>
      <c r="L8" s="252"/>
      <c r="M8" s="252"/>
      <c r="N8" s="55"/>
      <c r="O8" s="55"/>
      <c r="P8" s="55"/>
      <c r="Q8" s="55"/>
      <c r="R8" s="99"/>
      <c r="S8" s="55"/>
    </row>
    <row r="9" spans="2:25" ht="21" customHeight="1" x14ac:dyDescent="0.25">
      <c r="B9" s="62" t="s">
        <v>53</v>
      </c>
      <c r="C9" s="63" t="s">
        <v>34</v>
      </c>
      <c r="D9" s="217">
        <v>25</v>
      </c>
      <c r="G9" s="195" t="s">
        <v>53</v>
      </c>
      <c r="H9" s="196" t="s">
        <v>34</v>
      </c>
      <c r="I9" s="229">
        <v>25</v>
      </c>
      <c r="K9" s="123">
        <v>1</v>
      </c>
      <c r="L9" s="120" t="s">
        <v>78</v>
      </c>
      <c r="M9" s="120"/>
      <c r="N9" s="55"/>
      <c r="O9" s="55"/>
      <c r="P9" s="55"/>
      <c r="Q9" s="55"/>
      <c r="R9" s="99"/>
      <c r="S9" s="55"/>
    </row>
    <row r="10" spans="2:25" ht="21" customHeight="1" x14ac:dyDescent="0.25">
      <c r="B10" s="62" t="s">
        <v>40</v>
      </c>
      <c r="C10" s="64" t="s">
        <v>42</v>
      </c>
      <c r="D10" s="216">
        <v>29</v>
      </c>
      <c r="G10" s="195" t="s">
        <v>40</v>
      </c>
      <c r="H10" s="196" t="s">
        <v>42</v>
      </c>
      <c r="I10" s="228">
        <v>29</v>
      </c>
      <c r="K10" s="123">
        <v>2</v>
      </c>
      <c r="L10" s="120" t="s">
        <v>79</v>
      </c>
      <c r="M10" s="120"/>
      <c r="N10" s="55"/>
      <c r="O10" s="55"/>
      <c r="P10" s="55"/>
      <c r="Q10" s="55"/>
      <c r="R10" s="99"/>
      <c r="S10" s="55"/>
    </row>
    <row r="11" spans="2:25" ht="21" customHeight="1" x14ac:dyDescent="0.25">
      <c r="B11" s="62" t="s">
        <v>45</v>
      </c>
      <c r="C11" s="64" t="s">
        <v>43</v>
      </c>
      <c r="D11" s="216">
        <v>77</v>
      </c>
      <c r="G11" s="195" t="s">
        <v>45</v>
      </c>
      <c r="H11" s="196" t="s">
        <v>43</v>
      </c>
      <c r="I11" s="228">
        <v>77</v>
      </c>
      <c r="K11" s="123">
        <v>3</v>
      </c>
      <c r="L11" s="120" t="s">
        <v>80</v>
      </c>
      <c r="M11" s="120"/>
      <c r="N11" s="55"/>
      <c r="O11" s="55"/>
      <c r="P11" s="55"/>
      <c r="Q11" s="55"/>
      <c r="R11" s="99"/>
      <c r="S11" s="55"/>
    </row>
    <row r="12" spans="2:25" ht="21" customHeight="1" x14ac:dyDescent="0.25">
      <c r="B12" s="62" t="s">
        <v>37</v>
      </c>
      <c r="C12" s="64" t="s">
        <v>43</v>
      </c>
      <c r="D12" s="216">
        <v>11</v>
      </c>
      <c r="G12" s="195" t="s">
        <v>37</v>
      </c>
      <c r="H12" s="196" t="s">
        <v>43</v>
      </c>
      <c r="I12" s="228">
        <f>2.8+8.2</f>
        <v>11</v>
      </c>
      <c r="K12" s="56"/>
      <c r="L12" s="55"/>
      <c r="M12" s="55"/>
      <c r="N12" s="55"/>
      <c r="O12" s="55"/>
      <c r="P12" s="55"/>
      <c r="Q12" s="55"/>
      <c r="R12" s="99"/>
      <c r="S12" s="55"/>
    </row>
    <row r="13" spans="2:25" ht="21" customHeight="1" x14ac:dyDescent="0.3">
      <c r="B13" s="62" t="s">
        <v>38</v>
      </c>
      <c r="C13" s="64" t="s">
        <v>43</v>
      </c>
      <c r="D13" s="218">
        <v>1E-4</v>
      </c>
      <c r="G13" s="195" t="s">
        <v>38</v>
      </c>
      <c r="H13" s="196" t="s">
        <v>43</v>
      </c>
      <c r="I13" s="231">
        <v>1E-4</v>
      </c>
      <c r="K13" s="56"/>
      <c r="L13" s="100" t="s">
        <v>135</v>
      </c>
      <c r="M13" s="55"/>
      <c r="N13" s="55"/>
      <c r="O13" s="55"/>
      <c r="P13" s="55"/>
      <c r="Q13" s="55"/>
      <c r="R13" s="111"/>
      <c r="S13" s="110"/>
      <c r="T13" s="104"/>
      <c r="U13" s="104"/>
      <c r="V13" s="104"/>
      <c r="W13" s="104"/>
      <c r="X13" s="104"/>
      <c r="Y13" s="104"/>
    </row>
    <row r="14" spans="2:25" ht="21" customHeight="1" x14ac:dyDescent="0.25">
      <c r="B14" s="62" t="s">
        <v>41</v>
      </c>
      <c r="C14" s="63" t="s">
        <v>43</v>
      </c>
      <c r="D14" s="238">
        <v>77.000100000000003</v>
      </c>
      <c r="G14" s="195" t="s">
        <v>41</v>
      </c>
      <c r="H14" s="196" t="s">
        <v>43</v>
      </c>
      <c r="I14" s="235">
        <f>I13+I11</f>
        <v>77.000100000000003</v>
      </c>
      <c r="K14" s="116" t="s">
        <v>117</v>
      </c>
      <c r="L14" s="108" t="s">
        <v>27</v>
      </c>
      <c r="M14" s="109" t="s">
        <v>94</v>
      </c>
      <c r="N14" s="109" t="s">
        <v>95</v>
      </c>
      <c r="O14" s="109" t="s">
        <v>31</v>
      </c>
      <c r="P14" s="110"/>
      <c r="Q14" s="110"/>
      <c r="R14" s="112"/>
      <c r="S14" s="248" t="s">
        <v>204</v>
      </c>
      <c r="T14" s="249"/>
      <c r="U14" s="249"/>
      <c r="V14" s="249"/>
    </row>
    <row r="15" spans="2:25" ht="21" customHeight="1" x14ac:dyDescent="0.25">
      <c r="B15" s="65" t="s">
        <v>46</v>
      </c>
      <c r="C15" s="63" t="s">
        <v>51</v>
      </c>
      <c r="D15" s="217">
        <v>3</v>
      </c>
      <c r="G15" s="195" t="s">
        <v>46</v>
      </c>
      <c r="H15" s="196" t="s">
        <v>51</v>
      </c>
      <c r="I15" s="229">
        <v>3</v>
      </c>
      <c r="K15" s="116" t="s">
        <v>118</v>
      </c>
      <c r="L15" s="108" t="s">
        <v>27</v>
      </c>
      <c r="M15" s="109" t="s">
        <v>94</v>
      </c>
      <c r="N15" s="109" t="s">
        <v>95</v>
      </c>
      <c r="O15" s="109" t="s">
        <v>95</v>
      </c>
      <c r="P15" s="110"/>
      <c r="Q15" s="110"/>
      <c r="R15" s="112"/>
      <c r="S15" s="248"/>
      <c r="T15" s="249"/>
      <c r="U15" s="249"/>
      <c r="V15" s="249"/>
    </row>
    <row r="16" spans="2:25" ht="21" customHeight="1" x14ac:dyDescent="0.25">
      <c r="B16" s="65" t="s">
        <v>54</v>
      </c>
      <c r="C16" s="63" t="s">
        <v>51</v>
      </c>
      <c r="D16" s="217">
        <v>0.1</v>
      </c>
      <c r="G16" s="195" t="s">
        <v>54</v>
      </c>
      <c r="H16" s="196" t="s">
        <v>51</v>
      </c>
      <c r="I16" s="229">
        <v>0.1</v>
      </c>
      <c r="K16" s="116" t="s">
        <v>119</v>
      </c>
      <c r="L16" s="108" t="s">
        <v>27</v>
      </c>
      <c r="M16" s="109" t="s">
        <v>94</v>
      </c>
      <c r="N16" s="109" t="s">
        <v>95</v>
      </c>
      <c r="O16" s="109" t="s">
        <v>95</v>
      </c>
      <c r="P16" s="109" t="s">
        <v>31</v>
      </c>
      <c r="Q16" s="110"/>
      <c r="R16" s="112"/>
      <c r="S16" s="248"/>
      <c r="T16" s="249"/>
      <c r="U16" s="249"/>
      <c r="V16" s="249"/>
    </row>
    <row r="17" spans="2:22" ht="21" customHeight="1" x14ac:dyDescent="0.25">
      <c r="B17" s="65" t="s">
        <v>22</v>
      </c>
      <c r="C17" s="63" t="s">
        <v>34</v>
      </c>
      <c r="D17" s="216">
        <v>2181</v>
      </c>
      <c r="G17" s="195" t="s">
        <v>22</v>
      </c>
      <c r="H17" s="196" t="s">
        <v>34</v>
      </c>
      <c r="I17" s="228">
        <v>2181</v>
      </c>
      <c r="K17" s="119" t="s">
        <v>120</v>
      </c>
      <c r="L17" s="108" t="s">
        <v>77</v>
      </c>
      <c r="M17" s="108" t="s">
        <v>97</v>
      </c>
      <c r="N17" s="109" t="s">
        <v>94</v>
      </c>
      <c r="O17" s="109" t="s">
        <v>95</v>
      </c>
      <c r="P17" s="109" t="s">
        <v>31</v>
      </c>
      <c r="Q17" s="110"/>
      <c r="R17" s="112"/>
      <c r="S17" s="55"/>
    </row>
    <row r="18" spans="2:22" ht="21" customHeight="1" x14ac:dyDescent="0.25">
      <c r="B18" s="65" t="s">
        <v>47</v>
      </c>
      <c r="C18" s="62"/>
      <c r="D18" s="216">
        <v>8.9</v>
      </c>
      <c r="G18" s="195" t="s">
        <v>47</v>
      </c>
      <c r="H18" s="197"/>
      <c r="I18" s="228">
        <v>8.9</v>
      </c>
      <c r="K18" s="119" t="s">
        <v>121</v>
      </c>
      <c r="L18" s="108" t="s">
        <v>77</v>
      </c>
      <c r="M18" s="108" t="s">
        <v>97</v>
      </c>
      <c r="N18" s="109" t="s">
        <v>94</v>
      </c>
      <c r="O18" s="109" t="s">
        <v>95</v>
      </c>
      <c r="P18" s="109" t="s">
        <v>95</v>
      </c>
      <c r="Q18" s="110"/>
      <c r="R18" s="112"/>
      <c r="S18" s="55"/>
    </row>
    <row r="19" spans="2:22" ht="24" customHeight="1" x14ac:dyDescent="0.35">
      <c r="B19" s="62" t="s">
        <v>88</v>
      </c>
      <c r="C19" s="60" t="s">
        <v>93</v>
      </c>
      <c r="D19" s="217">
        <v>116</v>
      </c>
      <c r="G19" s="195" t="s">
        <v>88</v>
      </c>
      <c r="H19" s="198" t="s">
        <v>93</v>
      </c>
      <c r="I19" s="229">
        <v>116</v>
      </c>
      <c r="K19" s="119" t="s">
        <v>122</v>
      </c>
      <c r="L19" s="108" t="s">
        <v>77</v>
      </c>
      <c r="M19" s="108" t="s">
        <v>97</v>
      </c>
      <c r="N19" s="109" t="s">
        <v>94</v>
      </c>
      <c r="O19" s="109" t="s">
        <v>95</v>
      </c>
      <c r="P19" s="109" t="s">
        <v>95</v>
      </c>
      <c r="Q19" s="109" t="s">
        <v>31</v>
      </c>
      <c r="R19" s="112"/>
      <c r="S19" s="55"/>
    </row>
    <row r="20" spans="2:22" ht="19.149999999999999" customHeight="1" x14ac:dyDescent="0.25">
      <c r="B20" s="62" t="s">
        <v>89</v>
      </c>
      <c r="C20" s="103" t="s">
        <v>91</v>
      </c>
      <c r="D20" s="219">
        <v>2602</v>
      </c>
      <c r="G20" s="195" t="s">
        <v>89</v>
      </c>
      <c r="H20" s="199" t="s">
        <v>91</v>
      </c>
      <c r="I20" s="232">
        <v>2602</v>
      </c>
      <c r="K20" s="117" t="s">
        <v>123</v>
      </c>
      <c r="L20" s="108" t="s">
        <v>98</v>
      </c>
      <c r="M20" s="108" t="s">
        <v>27</v>
      </c>
      <c r="N20" s="109" t="s">
        <v>94</v>
      </c>
      <c r="O20" s="109" t="s">
        <v>95</v>
      </c>
      <c r="P20" s="109" t="s">
        <v>96</v>
      </c>
      <c r="Q20" s="110"/>
      <c r="R20" s="112"/>
      <c r="S20" s="248" t="s">
        <v>204</v>
      </c>
      <c r="T20" s="249"/>
      <c r="U20" s="249"/>
      <c r="V20" s="249"/>
    </row>
    <row r="21" spans="2:22" ht="19.149999999999999" customHeight="1" thickBot="1" x14ac:dyDescent="0.3">
      <c r="B21" s="62" t="s">
        <v>90</v>
      </c>
      <c r="C21" s="60" t="s">
        <v>92</v>
      </c>
      <c r="D21" s="220">
        <v>20</v>
      </c>
      <c r="G21" s="200" t="s">
        <v>90</v>
      </c>
      <c r="H21" s="201" t="s">
        <v>92</v>
      </c>
      <c r="I21" s="233">
        <v>20</v>
      </c>
      <c r="K21" s="117" t="s">
        <v>124</v>
      </c>
      <c r="L21" s="108" t="s">
        <v>98</v>
      </c>
      <c r="M21" s="108" t="s">
        <v>27</v>
      </c>
      <c r="N21" s="109" t="s">
        <v>94</v>
      </c>
      <c r="O21" s="109" t="s">
        <v>95</v>
      </c>
      <c r="P21" s="109" t="s">
        <v>95</v>
      </c>
      <c r="Q21" s="110"/>
      <c r="R21" s="112"/>
      <c r="S21" s="248"/>
      <c r="T21" s="249"/>
      <c r="U21" s="249"/>
      <c r="V21" s="249"/>
    </row>
    <row r="22" spans="2:22" ht="19.149999999999999" customHeight="1" x14ac:dyDescent="0.25">
      <c r="G22" s="239"/>
      <c r="H22" s="239"/>
      <c r="I22" s="239"/>
      <c r="K22" s="117" t="s">
        <v>125</v>
      </c>
      <c r="L22" s="108" t="s">
        <v>98</v>
      </c>
      <c r="M22" s="108" t="s">
        <v>27</v>
      </c>
      <c r="N22" s="109" t="s">
        <v>94</v>
      </c>
      <c r="O22" s="109" t="s">
        <v>95</v>
      </c>
      <c r="P22" s="109" t="s">
        <v>95</v>
      </c>
      <c r="Q22" s="109" t="s">
        <v>31</v>
      </c>
      <c r="R22" s="112"/>
      <c r="S22" s="248"/>
      <c r="T22" s="249"/>
      <c r="U22" s="249"/>
      <c r="V22" s="249"/>
    </row>
    <row r="23" spans="2:22" ht="19.149999999999999" customHeight="1" x14ac:dyDescent="0.25">
      <c r="G23" s="206"/>
      <c r="H23" s="206"/>
      <c r="I23" s="206"/>
      <c r="K23" s="118" t="s">
        <v>126</v>
      </c>
      <c r="L23" s="108" t="s">
        <v>98</v>
      </c>
      <c r="M23" s="108" t="s">
        <v>27</v>
      </c>
      <c r="N23" s="108" t="s">
        <v>97</v>
      </c>
      <c r="O23" s="109" t="s">
        <v>94</v>
      </c>
      <c r="P23" s="109" t="s">
        <v>95</v>
      </c>
      <c r="Q23" s="109" t="s">
        <v>31</v>
      </c>
      <c r="R23" s="112"/>
      <c r="S23" s="55"/>
    </row>
    <row r="24" spans="2:22" ht="19.149999999999999" customHeight="1" x14ac:dyDescent="0.25">
      <c r="C24" s="234"/>
      <c r="G24" s="206"/>
      <c r="H24" s="206"/>
      <c r="I24" s="206"/>
      <c r="K24" s="118" t="s">
        <v>127</v>
      </c>
      <c r="L24" s="108" t="s">
        <v>98</v>
      </c>
      <c r="M24" s="108" t="s">
        <v>27</v>
      </c>
      <c r="N24" s="108" t="s">
        <v>97</v>
      </c>
      <c r="O24" s="109" t="s">
        <v>94</v>
      </c>
      <c r="P24" s="109" t="s">
        <v>95</v>
      </c>
      <c r="Q24" s="109" t="s">
        <v>95</v>
      </c>
      <c r="R24" s="112"/>
      <c r="S24" s="55"/>
    </row>
    <row r="25" spans="2:22" ht="19.149999999999999" customHeight="1" x14ac:dyDescent="0.25">
      <c r="K25" s="118" t="s">
        <v>128</v>
      </c>
      <c r="L25" s="108" t="s">
        <v>98</v>
      </c>
      <c r="M25" s="108" t="s">
        <v>27</v>
      </c>
      <c r="N25" s="108" t="s">
        <v>97</v>
      </c>
      <c r="O25" s="109" t="s">
        <v>94</v>
      </c>
      <c r="P25" s="109" t="s">
        <v>95</v>
      </c>
      <c r="Q25" s="109" t="s">
        <v>95</v>
      </c>
      <c r="R25" s="131" t="s">
        <v>31</v>
      </c>
      <c r="S25" s="55"/>
    </row>
    <row r="26" spans="2:22" ht="15.75" thickBot="1" x14ac:dyDescent="0.3">
      <c r="K26" s="132">
        <v>13</v>
      </c>
      <c r="L26" s="113" t="s">
        <v>27</v>
      </c>
      <c r="M26" s="113" t="s">
        <v>97</v>
      </c>
      <c r="N26" s="114" t="s">
        <v>94</v>
      </c>
      <c r="O26" s="114" t="s">
        <v>31</v>
      </c>
      <c r="P26" s="114" t="s">
        <v>95</v>
      </c>
      <c r="Q26" s="114" t="s">
        <v>95</v>
      </c>
      <c r="R26" s="133"/>
    </row>
    <row r="27" spans="2:22" ht="19.149999999999999" customHeight="1" x14ac:dyDescent="0.25"/>
    <row r="28" spans="2:22" ht="19.149999999999999" hidden="1" customHeight="1" x14ac:dyDescent="0.25">
      <c r="B28" s="65" t="s">
        <v>55</v>
      </c>
      <c r="C28" s="63" t="s">
        <v>34</v>
      </c>
      <c r="D28" s="67">
        <v>0.3</v>
      </c>
      <c r="G28" s="185" t="s">
        <v>55</v>
      </c>
      <c r="H28" s="186" t="s">
        <v>34</v>
      </c>
      <c r="I28" s="207"/>
    </row>
    <row r="29" spans="2:22" ht="15.75" hidden="1" x14ac:dyDescent="0.25">
      <c r="B29" s="65" t="s">
        <v>56</v>
      </c>
      <c r="C29" s="63" t="s">
        <v>34</v>
      </c>
      <c r="D29" s="67">
        <v>0.1</v>
      </c>
      <c r="G29" s="185" t="s">
        <v>56</v>
      </c>
      <c r="H29" s="186" t="s">
        <v>34</v>
      </c>
      <c r="I29" s="207"/>
    </row>
    <row r="30" spans="2:22" ht="18.600000000000001" hidden="1" customHeight="1" x14ac:dyDescent="0.25">
      <c r="B30" s="65" t="s">
        <v>57</v>
      </c>
      <c r="C30" s="63" t="s">
        <v>34</v>
      </c>
      <c r="D30" s="68">
        <v>381</v>
      </c>
      <c r="G30" s="185" t="s">
        <v>57</v>
      </c>
      <c r="H30" s="186" t="s">
        <v>34</v>
      </c>
      <c r="I30" s="207"/>
    </row>
    <row r="31" spans="2:22" ht="18.600000000000001" hidden="1" customHeight="1" x14ac:dyDescent="0.25">
      <c r="B31" s="65" t="s">
        <v>58</v>
      </c>
      <c r="C31" s="63" t="s">
        <v>34</v>
      </c>
      <c r="D31" s="68">
        <v>57</v>
      </c>
      <c r="G31" s="185" t="s">
        <v>58</v>
      </c>
      <c r="H31" s="186" t="s">
        <v>34</v>
      </c>
      <c r="I31" s="207"/>
    </row>
    <row r="32" spans="2:22" ht="15.75" hidden="1" x14ac:dyDescent="0.25">
      <c r="B32" s="65" t="s">
        <v>59</v>
      </c>
      <c r="C32" s="63" t="s">
        <v>62</v>
      </c>
      <c r="D32" s="68">
        <v>3282</v>
      </c>
      <c r="G32" s="185" t="s">
        <v>59</v>
      </c>
      <c r="H32" s="186" t="s">
        <v>62</v>
      </c>
      <c r="I32" s="207"/>
    </row>
    <row r="33" spans="2:9" ht="15.75" hidden="1" x14ac:dyDescent="0.25">
      <c r="B33" s="65" t="s">
        <v>60</v>
      </c>
      <c r="C33" s="63" t="s">
        <v>62</v>
      </c>
      <c r="D33" s="68">
        <v>125</v>
      </c>
      <c r="G33" s="185" t="s">
        <v>60</v>
      </c>
      <c r="H33" s="186" t="s">
        <v>62</v>
      </c>
      <c r="I33" s="207"/>
    </row>
    <row r="34" spans="2:9" ht="31.5" hidden="1" x14ac:dyDescent="0.25">
      <c r="B34" s="66" t="s">
        <v>61</v>
      </c>
      <c r="C34" s="63" t="s">
        <v>62</v>
      </c>
      <c r="D34" s="68">
        <v>174</v>
      </c>
      <c r="G34" s="188" t="s">
        <v>61</v>
      </c>
      <c r="H34" s="186" t="s">
        <v>62</v>
      </c>
      <c r="I34" s="207"/>
    </row>
    <row r="35" spans="2:9" ht="24" hidden="1" customHeight="1" x14ac:dyDescent="0.25">
      <c r="B35" s="66" t="s">
        <v>63</v>
      </c>
      <c r="C35" s="63" t="s">
        <v>34</v>
      </c>
      <c r="D35" s="68">
        <v>321</v>
      </c>
      <c r="G35" s="188" t="s">
        <v>63</v>
      </c>
      <c r="H35" s="186" t="s">
        <v>34</v>
      </c>
      <c r="I35" s="207"/>
    </row>
    <row r="36" spans="2:9" ht="15.75" hidden="1" x14ac:dyDescent="0.25">
      <c r="B36" s="65" t="s">
        <v>64</v>
      </c>
      <c r="C36" s="64" t="s">
        <v>34</v>
      </c>
      <c r="D36" s="69">
        <v>181</v>
      </c>
      <c r="G36" s="185" t="s">
        <v>64</v>
      </c>
      <c r="H36" s="186" t="s">
        <v>34</v>
      </c>
      <c r="I36" s="207"/>
    </row>
    <row r="37" spans="2:9" hidden="1" x14ac:dyDescent="0.25">
      <c r="G37" s="187"/>
      <c r="H37" s="187"/>
      <c r="I37" s="187"/>
    </row>
    <row r="38" spans="2:9" ht="15.75" hidden="1" x14ac:dyDescent="0.25">
      <c r="G38" s="189" t="s">
        <v>99</v>
      </c>
      <c r="H38" s="186" t="s">
        <v>34</v>
      </c>
      <c r="I38" s="207"/>
    </row>
    <row r="39" spans="2:9" ht="15.75" hidden="1" x14ac:dyDescent="0.25">
      <c r="G39" s="189" t="s">
        <v>100</v>
      </c>
      <c r="H39" s="186" t="s">
        <v>34</v>
      </c>
      <c r="I39" s="207"/>
    </row>
    <row r="40" spans="2:9" ht="15.75" hidden="1" x14ac:dyDescent="0.25">
      <c r="G40" s="192" t="s">
        <v>101</v>
      </c>
      <c r="H40" s="186" t="s">
        <v>34</v>
      </c>
      <c r="I40" s="207"/>
    </row>
    <row r="41" spans="2:9" ht="15.75" hidden="1" x14ac:dyDescent="0.25">
      <c r="G41" s="189" t="s">
        <v>22</v>
      </c>
      <c r="H41" s="186" t="s">
        <v>34</v>
      </c>
      <c r="I41" s="207"/>
    </row>
    <row r="42" spans="2:9" hidden="1" x14ac:dyDescent="0.25"/>
  </sheetData>
  <mergeCells count="6">
    <mergeCell ref="S20:V22"/>
    <mergeCell ref="B2:D2"/>
    <mergeCell ref="K8:M8"/>
    <mergeCell ref="K2:M2"/>
    <mergeCell ref="S14:V16"/>
    <mergeCell ref="G2:I2"/>
  </mergeCells>
  <conditionalFormatting sqref="R13:S13 K14:R25">
    <cfRule type="cellIs" dxfId="3" priority="3" operator="greaterThanOrEqual">
      <formula>0.01</formula>
    </cfRule>
    <cfRule type="cellIs" dxfId="2" priority="4" operator="lessThan">
      <formula>0.01</formula>
    </cfRule>
  </conditionalFormatting>
  <conditionalFormatting sqref="L26:Q26">
    <cfRule type="cellIs" dxfId="1" priority="1" operator="greaterThanOrEqual">
      <formula>0.01</formula>
    </cfRule>
    <cfRule type="cellIs" dxfId="0" priority="2" operator="lessThan">
      <formula>0.01</formula>
    </cfRule>
  </conditionalFormatting>
  <pageMargins left="0.7" right="0.7" top="0.75" bottom="0.75" header="0.3" footer="0.3"/>
  <pageSetup paperSize="9" scale="49" orientation="landscape" r:id="rId1"/>
  <ignoredErrors>
    <ignoredError sqref="K14 K15:K25" numberStoredAsText="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B1:AT70"/>
  <sheetViews>
    <sheetView topLeftCell="A35" zoomScale="70" zoomScaleNormal="70" workbookViewId="0">
      <selection activeCell="N55" sqref="N55"/>
    </sheetView>
  </sheetViews>
  <sheetFormatPr baseColWidth="10" defaultColWidth="9.140625" defaultRowHeight="15" x14ac:dyDescent="0.25"/>
  <cols>
    <col min="2" max="2" width="14.42578125" customWidth="1"/>
    <col min="3" max="3" width="10" customWidth="1"/>
    <col min="4" max="4" width="9.140625" bestFit="1" customWidth="1"/>
    <col min="5" max="5" width="11.7109375" customWidth="1"/>
    <col min="6" max="6" width="10.85546875" customWidth="1"/>
    <col min="7" max="7" width="9.5703125" customWidth="1"/>
    <col min="8" max="8" width="10.28515625" customWidth="1"/>
    <col min="9" max="9" width="9.7109375" customWidth="1"/>
    <col min="10" max="10" width="8.85546875" customWidth="1"/>
    <col min="13" max="13" width="9.7109375" bestFit="1" customWidth="1"/>
    <col min="14" max="14" width="9.7109375" customWidth="1"/>
    <col min="16" max="16" width="11" customWidth="1"/>
    <col min="17" max="17" width="10.85546875" customWidth="1"/>
    <col min="23" max="23" width="7.7109375" customWidth="1"/>
    <col min="24" max="24" width="6.85546875" customWidth="1"/>
    <col min="27" max="27" width="10.85546875" customWidth="1"/>
    <col min="28" max="28" width="11.28515625" customWidth="1"/>
    <col min="29" max="29" width="9.28515625" customWidth="1"/>
    <col min="36" max="36" width="9.42578125" customWidth="1"/>
    <col min="37" max="37" width="8.28515625" customWidth="1"/>
    <col min="38" max="38" width="8.140625" customWidth="1"/>
    <col min="39" max="39" width="10.28515625" customWidth="1"/>
    <col min="43" max="43" width="11.85546875" customWidth="1"/>
    <col min="44" max="44" width="9.85546875" bestFit="1" customWidth="1"/>
    <col min="45" max="45" width="10.28515625" bestFit="1" customWidth="1"/>
    <col min="46" max="46" width="4.7109375" customWidth="1"/>
  </cols>
  <sheetData>
    <row r="1" spans="2:46" ht="36.6" customHeight="1" x14ac:dyDescent="0.25"/>
    <row r="2" spans="2:46" ht="46.15" customHeight="1" x14ac:dyDescent="0.7">
      <c r="C2" s="298" t="s">
        <v>105</v>
      </c>
      <c r="D2" s="298"/>
      <c r="E2" s="298"/>
      <c r="F2" s="298"/>
      <c r="G2" s="298"/>
      <c r="H2" s="298"/>
      <c r="I2" s="298"/>
      <c r="J2" s="298"/>
      <c r="K2" s="298"/>
      <c r="L2" s="298"/>
      <c r="M2" s="298"/>
      <c r="N2" s="298"/>
      <c r="O2" s="298"/>
      <c r="P2" s="298"/>
      <c r="Q2" s="298"/>
      <c r="R2" s="298"/>
      <c r="S2" s="298"/>
      <c r="T2" s="298"/>
      <c r="U2" s="298"/>
      <c r="V2" s="298"/>
      <c r="W2" s="298"/>
      <c r="X2" s="298"/>
      <c r="Y2" s="298"/>
      <c r="Z2" s="298"/>
      <c r="AA2" s="298"/>
    </row>
    <row r="3" spans="2:46" ht="31.9" customHeight="1" thickBot="1" x14ac:dyDescent="0.3"/>
    <row r="4" spans="2:46" ht="18.75" x14ac:dyDescent="0.3">
      <c r="B4" s="1"/>
      <c r="C4" s="2"/>
      <c r="D4" s="2"/>
      <c r="E4" s="2"/>
      <c r="F4" s="2"/>
      <c r="G4" s="2"/>
      <c r="H4" s="2"/>
      <c r="I4" s="2"/>
      <c r="J4" s="2"/>
      <c r="K4" s="2"/>
      <c r="L4" s="2"/>
      <c r="M4" s="2"/>
      <c r="N4" s="2"/>
      <c r="O4" s="2"/>
      <c r="P4" s="2"/>
      <c r="Q4" s="2"/>
      <c r="R4" s="2"/>
      <c r="S4" s="2"/>
      <c r="T4" s="2"/>
      <c r="U4" s="2"/>
      <c r="V4" s="2"/>
      <c r="W4" s="2"/>
      <c r="X4" s="2"/>
      <c r="Y4" s="3"/>
      <c r="Z4" s="2"/>
      <c r="AA4" s="3"/>
      <c r="AB4" s="3"/>
      <c r="AC4" s="3"/>
      <c r="AD4" s="3"/>
      <c r="AE4" s="3"/>
      <c r="AF4" s="3"/>
      <c r="AG4" s="3"/>
      <c r="AH4" s="3"/>
      <c r="AI4" s="3"/>
      <c r="AJ4" s="3"/>
      <c r="AK4" s="3"/>
      <c r="AL4" s="3"/>
      <c r="AM4" s="2"/>
      <c r="AN4" s="299"/>
      <c r="AO4" s="299"/>
      <c r="AP4" s="299"/>
      <c r="AQ4" s="299"/>
      <c r="AR4" s="3"/>
      <c r="AS4" s="3"/>
      <c r="AT4" s="4"/>
    </row>
    <row r="5" spans="2:46" ht="18.75" x14ac:dyDescent="0.3">
      <c r="B5" s="5"/>
      <c r="C5" s="6"/>
      <c r="D5" s="6"/>
      <c r="E5" s="6"/>
      <c r="F5" s="6"/>
      <c r="G5" s="6"/>
      <c r="H5" s="6"/>
      <c r="I5" s="6"/>
      <c r="J5" s="6"/>
      <c r="K5" s="6"/>
      <c r="L5" s="6"/>
      <c r="M5" s="6"/>
      <c r="N5" s="6"/>
      <c r="O5" s="6"/>
      <c r="P5" s="6"/>
      <c r="Q5" s="6"/>
      <c r="R5" s="6"/>
      <c r="S5" s="6"/>
      <c r="T5" s="6"/>
      <c r="U5" s="6"/>
      <c r="V5" s="6"/>
      <c r="W5" s="6"/>
      <c r="X5" s="6"/>
      <c r="Y5" s="6"/>
      <c r="Z5" s="6"/>
      <c r="AA5" s="7"/>
      <c r="AB5" s="7"/>
      <c r="AC5" s="7"/>
      <c r="AD5" s="7"/>
      <c r="AE5" s="7"/>
      <c r="AF5" s="7"/>
      <c r="AG5" s="7"/>
      <c r="AH5" s="7"/>
      <c r="AI5" s="7"/>
      <c r="AJ5" s="7"/>
      <c r="AK5" s="7"/>
      <c r="AL5" s="7"/>
      <c r="AM5" s="7"/>
      <c r="AN5" s="7"/>
      <c r="AO5" s="8"/>
      <c r="AP5" s="9"/>
      <c r="AQ5" s="7"/>
      <c r="AR5" s="7"/>
      <c r="AS5" s="7"/>
      <c r="AT5" s="10"/>
    </row>
    <row r="6" spans="2:46" ht="18.75" x14ac:dyDescent="0.3">
      <c r="B6" s="5"/>
      <c r="C6" s="6"/>
      <c r="D6" s="6"/>
      <c r="E6" s="6"/>
      <c r="F6" s="6"/>
      <c r="G6" s="6"/>
      <c r="H6" s="6"/>
      <c r="I6" s="6"/>
      <c r="J6" s="6"/>
      <c r="K6" s="6"/>
      <c r="L6" s="6"/>
      <c r="M6" s="6"/>
      <c r="N6" s="6"/>
      <c r="O6" s="6"/>
      <c r="P6" s="6"/>
      <c r="Q6" s="6"/>
      <c r="R6" s="6"/>
      <c r="S6" s="6"/>
      <c r="T6" s="6"/>
      <c r="U6" s="6"/>
      <c r="V6" s="6"/>
      <c r="W6" s="6"/>
      <c r="X6" s="6"/>
      <c r="Y6" s="6"/>
      <c r="Z6" s="55"/>
      <c r="AA6" s="55"/>
      <c r="AB6" s="7"/>
      <c r="AC6" s="7"/>
      <c r="AD6" s="7"/>
      <c r="AE6" s="7"/>
      <c r="AF6" s="300"/>
      <c r="AG6" s="300"/>
      <c r="AH6" s="7"/>
      <c r="AI6" s="16">
        <f>D60</f>
        <v>3.1109999999999999E-2</v>
      </c>
      <c r="AJ6" s="9" t="s">
        <v>1</v>
      </c>
      <c r="AK6" s="7"/>
      <c r="AL6" s="7"/>
      <c r="AM6" s="7"/>
      <c r="AN6" s="7"/>
      <c r="AO6" s="11"/>
      <c r="AP6" s="9"/>
      <c r="AQ6" s="7"/>
      <c r="AR6" s="7"/>
      <c r="AS6" s="7"/>
      <c r="AT6" s="10"/>
    </row>
    <row r="7" spans="2:46" ht="18.75" x14ac:dyDescent="0.3">
      <c r="B7" s="5"/>
      <c r="C7" s="6"/>
      <c r="D7" s="6"/>
      <c r="E7" s="6"/>
      <c r="F7" s="6"/>
      <c r="G7" s="6"/>
      <c r="H7" s="6"/>
      <c r="I7" s="6"/>
      <c r="J7" s="6"/>
      <c r="K7" s="6"/>
      <c r="L7" s="6"/>
      <c r="M7" s="6"/>
      <c r="N7" s="6"/>
      <c r="O7" s="6"/>
      <c r="P7" s="6"/>
      <c r="Q7" s="6"/>
      <c r="R7" s="6"/>
      <c r="S7" s="6"/>
      <c r="T7" s="6"/>
      <c r="U7" s="6"/>
      <c r="V7" s="55"/>
      <c r="W7" s="55"/>
      <c r="X7" s="6"/>
      <c r="Y7" s="6"/>
      <c r="Z7" s="55"/>
      <c r="AA7" s="12" t="s">
        <v>2</v>
      </c>
      <c r="AB7" s="12"/>
      <c r="AC7" s="7"/>
      <c r="AD7" s="7"/>
      <c r="AE7" s="7"/>
      <c r="AF7" s="8"/>
      <c r="AG7" s="9"/>
      <c r="AH7" s="7"/>
      <c r="AI7" s="7"/>
      <c r="AJ7" s="7"/>
      <c r="AK7" s="7"/>
      <c r="AL7" s="7"/>
      <c r="AM7" s="7"/>
      <c r="AN7" s="7"/>
      <c r="AO7" s="7"/>
      <c r="AP7" s="7"/>
      <c r="AQ7" s="7"/>
      <c r="AR7" s="7"/>
      <c r="AS7" s="7"/>
      <c r="AT7" s="10"/>
    </row>
    <row r="8" spans="2:46" ht="18.75" x14ac:dyDescent="0.3">
      <c r="B8" s="5"/>
      <c r="C8" s="6"/>
      <c r="D8" s="6"/>
      <c r="E8" s="6"/>
      <c r="F8" s="6"/>
      <c r="G8" s="6"/>
      <c r="H8" s="6"/>
      <c r="I8" s="6"/>
      <c r="J8" s="6"/>
      <c r="K8" s="6"/>
      <c r="L8" s="6"/>
      <c r="M8" s="6"/>
      <c r="N8" s="6"/>
      <c r="O8" s="6"/>
      <c r="P8" s="6"/>
      <c r="Q8" s="6"/>
      <c r="R8" s="6"/>
      <c r="S8" s="6"/>
      <c r="T8" s="6"/>
      <c r="U8" s="6"/>
      <c r="V8" s="6"/>
      <c r="W8" s="6"/>
      <c r="X8" s="6"/>
      <c r="Y8" s="6"/>
      <c r="Z8" s="11"/>
      <c r="AA8" s="8">
        <f>W13*Z20</f>
        <v>5.0999999999999996</v>
      </c>
      <c r="AB8" s="9" t="s">
        <v>1</v>
      </c>
      <c r="AC8" s="6"/>
      <c r="AD8" s="6"/>
      <c r="AE8" s="6"/>
      <c r="AF8" s="11"/>
      <c r="AG8" s="9"/>
      <c r="AH8" s="7"/>
      <c r="AI8" s="7"/>
      <c r="AJ8" s="7"/>
      <c r="AK8" s="7"/>
      <c r="AL8" s="7"/>
      <c r="AM8" s="6"/>
      <c r="AN8" s="7"/>
      <c r="AO8" s="55"/>
      <c r="AP8" s="55"/>
      <c r="AQ8" s="7"/>
      <c r="AR8" s="7"/>
      <c r="AS8" s="7"/>
      <c r="AT8" s="10"/>
    </row>
    <row r="9" spans="2:46" ht="18.75" x14ac:dyDescent="0.3">
      <c r="B9" s="5"/>
      <c r="C9" s="6"/>
      <c r="D9" s="6"/>
      <c r="E9" s="6"/>
      <c r="F9" s="6"/>
      <c r="G9" s="6"/>
      <c r="H9" s="6"/>
      <c r="I9" s="6"/>
      <c r="J9" s="6"/>
      <c r="K9" s="6"/>
      <c r="L9" s="6"/>
      <c r="M9" s="6"/>
      <c r="N9" s="6"/>
      <c r="O9" s="6"/>
      <c r="P9" s="6"/>
      <c r="Q9" s="6"/>
      <c r="R9" s="6"/>
      <c r="S9" s="6"/>
      <c r="T9" s="6"/>
      <c r="U9" s="6"/>
      <c r="V9" s="55"/>
      <c r="W9" s="55"/>
      <c r="X9" s="55"/>
      <c r="Y9" s="6"/>
      <c r="Z9" s="6"/>
      <c r="AA9" s="55"/>
      <c r="AB9" s="55"/>
      <c r="AC9" s="7"/>
      <c r="AD9" s="6"/>
      <c r="AE9" s="6"/>
      <c r="AF9" s="7"/>
      <c r="AG9" s="7"/>
      <c r="AH9" s="7"/>
      <c r="AI9" s="6"/>
      <c r="AJ9" s="6"/>
      <c r="AK9" s="6"/>
      <c r="AL9" s="6"/>
      <c r="AM9" s="55"/>
      <c r="AN9" s="55"/>
      <c r="AO9" s="55"/>
      <c r="AP9" s="55"/>
      <c r="AQ9" s="6"/>
      <c r="AR9" s="6"/>
      <c r="AS9" s="7"/>
      <c r="AT9" s="10"/>
    </row>
    <row r="10" spans="2:46" ht="21" x14ac:dyDescent="0.35">
      <c r="B10" s="5"/>
      <c r="C10" s="7"/>
      <c r="D10" s="7"/>
      <c r="E10" s="7"/>
      <c r="F10" s="7"/>
      <c r="G10" s="7"/>
      <c r="H10" s="6"/>
      <c r="I10" s="6"/>
      <c r="J10" s="301"/>
      <c r="K10" s="301"/>
      <c r="L10" s="6"/>
      <c r="M10" s="6"/>
      <c r="N10" s="6"/>
      <c r="O10" s="6"/>
      <c r="P10" s="6"/>
      <c r="Q10" s="55"/>
      <c r="R10" s="55"/>
      <c r="S10" s="55"/>
      <c r="T10" s="55"/>
      <c r="U10" s="55"/>
      <c r="V10" s="11"/>
      <c r="W10" s="55"/>
      <c r="X10" s="55"/>
      <c r="Y10" s="6"/>
      <c r="Z10" s="6"/>
      <c r="AA10" s="55"/>
      <c r="AB10" s="55"/>
      <c r="AC10" s="7"/>
      <c r="AD10" s="7"/>
      <c r="AE10" s="7"/>
      <c r="AF10" s="7"/>
      <c r="AG10" s="7"/>
      <c r="AH10" s="7"/>
      <c r="AI10" s="6"/>
      <c r="AJ10" s="6"/>
      <c r="AK10" s="55"/>
      <c r="AL10" s="55"/>
      <c r="AM10" s="55"/>
      <c r="AN10" s="300" t="s">
        <v>10</v>
      </c>
      <c r="AO10" s="300"/>
      <c r="AP10" s="9"/>
      <c r="AQ10" s="7"/>
      <c r="AR10" s="7"/>
      <c r="AS10" s="55"/>
      <c r="AT10" s="10"/>
    </row>
    <row r="11" spans="2:46" ht="22.9" customHeight="1" x14ac:dyDescent="0.3">
      <c r="B11" s="56"/>
      <c r="C11" s="55"/>
      <c r="D11" s="6"/>
      <c r="E11" s="6"/>
      <c r="F11" s="6"/>
      <c r="G11" s="7"/>
      <c r="H11" s="6"/>
      <c r="I11" s="6"/>
      <c r="J11" s="6"/>
      <c r="K11" s="6"/>
      <c r="L11" s="6"/>
      <c r="M11" s="6"/>
      <c r="N11" s="6"/>
      <c r="O11" s="6"/>
      <c r="P11" s="6"/>
      <c r="Q11" s="55"/>
      <c r="R11" s="55"/>
      <c r="S11" s="55"/>
      <c r="T11" s="55"/>
      <c r="U11" s="55"/>
      <c r="V11" s="6"/>
      <c r="W11" s="6"/>
      <c r="X11" s="6"/>
      <c r="Y11" s="6"/>
      <c r="Z11" s="55"/>
      <c r="AA11" s="55"/>
      <c r="AB11" s="300" t="s">
        <v>3</v>
      </c>
      <c r="AC11" s="300"/>
      <c r="AD11" s="7"/>
      <c r="AE11" s="7"/>
      <c r="AF11" s="7"/>
      <c r="AG11" s="300" t="s">
        <v>16</v>
      </c>
      <c r="AH11" s="300"/>
      <c r="AI11" s="6"/>
      <c r="AJ11" s="6"/>
      <c r="AK11" s="16"/>
      <c r="AL11" s="9"/>
      <c r="AM11" s="7"/>
      <c r="AN11" s="16">
        <f>AK13-AI6</f>
        <v>3.0798899999999998</v>
      </c>
      <c r="AO11" s="9" t="s">
        <v>1</v>
      </c>
      <c r="AP11" s="7"/>
      <c r="AQ11" s="7"/>
      <c r="AR11" s="7"/>
      <c r="AS11" s="55"/>
      <c r="AT11" s="10"/>
    </row>
    <row r="12" spans="2:46" ht="18.75" x14ac:dyDescent="0.3">
      <c r="B12" s="314" t="s">
        <v>0</v>
      </c>
      <c r="C12" s="300"/>
      <c r="D12" s="6"/>
      <c r="E12" s="6"/>
      <c r="F12" s="6"/>
      <c r="G12" s="7"/>
      <c r="H12" s="6"/>
      <c r="I12" s="6"/>
      <c r="J12" s="6"/>
      <c r="K12" s="6"/>
      <c r="L12" s="6"/>
      <c r="M12" s="6"/>
      <c r="N12" s="6"/>
      <c r="O12" s="6"/>
      <c r="P12" s="6"/>
      <c r="Q12" s="55"/>
      <c r="R12" s="55"/>
      <c r="S12" s="55"/>
      <c r="T12" s="55"/>
      <c r="U12" s="55"/>
      <c r="V12" s="6"/>
      <c r="W12" s="36" t="s">
        <v>15</v>
      </c>
      <c r="X12" s="6"/>
      <c r="Y12" s="6"/>
      <c r="Z12" s="55"/>
      <c r="AA12" s="55"/>
      <c r="AB12" s="8">
        <f>AA8</f>
        <v>5.0999999999999996</v>
      </c>
      <c r="AC12" s="9" t="s">
        <v>1</v>
      </c>
      <c r="AD12" s="7"/>
      <c r="AE12" s="7"/>
      <c r="AF12" s="7"/>
      <c r="AG12" s="8">
        <f>(AD20)*AB12</f>
        <v>3.1109999999999998</v>
      </c>
      <c r="AH12" s="9" t="s">
        <v>1</v>
      </c>
      <c r="AI12" s="6"/>
      <c r="AJ12" s="6"/>
      <c r="AK12" s="6"/>
      <c r="AL12" s="55"/>
      <c r="AM12" s="55"/>
      <c r="AN12" s="14"/>
      <c r="AO12" s="55"/>
      <c r="AP12" s="55"/>
      <c r="AQ12" s="14"/>
      <c r="AR12" s="7"/>
      <c r="AS12" s="55"/>
      <c r="AT12" s="10"/>
    </row>
    <row r="13" spans="2:46" ht="18.75" x14ac:dyDescent="0.3">
      <c r="B13" s="13">
        <f>D51</f>
        <v>6</v>
      </c>
      <c r="C13" s="9" t="s">
        <v>1</v>
      </c>
      <c r="D13" s="6"/>
      <c r="E13" s="6"/>
      <c r="F13" s="6"/>
      <c r="G13" s="6"/>
      <c r="H13" s="6"/>
      <c r="I13" s="6"/>
      <c r="J13" s="6"/>
      <c r="K13" s="6"/>
      <c r="L13" s="6"/>
      <c r="M13" s="8">
        <f>G14-K24</f>
        <v>6</v>
      </c>
      <c r="N13" s="45" t="s">
        <v>1</v>
      </c>
      <c r="O13" s="6"/>
      <c r="P13" s="6"/>
      <c r="Q13" s="8">
        <f>M13-P23</f>
        <v>6</v>
      </c>
      <c r="R13" s="9" t="s">
        <v>1</v>
      </c>
      <c r="S13" s="6"/>
      <c r="T13" s="6"/>
      <c r="U13" s="6"/>
      <c r="V13" s="6"/>
      <c r="W13" s="11">
        <f>Q13-S23</f>
        <v>6</v>
      </c>
      <c r="X13" s="9" t="s">
        <v>1</v>
      </c>
      <c r="Y13" s="6"/>
      <c r="Z13" s="55"/>
      <c r="AA13" s="55"/>
      <c r="AB13" s="11"/>
      <c r="AC13" s="9"/>
      <c r="AD13" s="7"/>
      <c r="AE13" s="7"/>
      <c r="AF13" s="7"/>
      <c r="AG13" s="55"/>
      <c r="AH13" s="55"/>
      <c r="AI13" s="6"/>
      <c r="AJ13" s="6"/>
      <c r="AK13" s="8">
        <f>AG12*(AK20)</f>
        <v>3.1109999999999998</v>
      </c>
      <c r="AL13" s="9" t="s">
        <v>1</v>
      </c>
      <c r="AM13" s="55"/>
      <c r="AN13" s="6"/>
      <c r="AO13" s="55"/>
      <c r="AP13" s="55"/>
      <c r="AQ13" s="7"/>
      <c r="AR13" s="6"/>
      <c r="AS13" s="6"/>
      <c r="AT13" s="17"/>
    </row>
    <row r="14" spans="2:46" ht="18.75" x14ac:dyDescent="0.3">
      <c r="B14" s="5"/>
      <c r="C14" s="6"/>
      <c r="D14" s="6"/>
      <c r="E14" s="6"/>
      <c r="F14" s="6"/>
      <c r="G14" s="8">
        <f>B13-G24</f>
        <v>6</v>
      </c>
      <c r="H14" s="9" t="s">
        <v>1</v>
      </c>
      <c r="I14" s="6"/>
      <c r="J14" s="6"/>
      <c r="K14" s="6"/>
      <c r="L14" s="6"/>
      <c r="M14" s="55"/>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7"/>
      <c r="AP14" s="7"/>
      <c r="AQ14" s="6"/>
      <c r="AR14" s="6"/>
      <c r="AS14" s="6"/>
      <c r="AT14" s="18"/>
    </row>
    <row r="15" spans="2:46" ht="18.75" x14ac:dyDescent="0.3">
      <c r="B15" s="5"/>
      <c r="C15" s="6"/>
      <c r="D15" s="6"/>
      <c r="E15" s="6"/>
      <c r="F15" s="6"/>
      <c r="G15" s="6"/>
      <c r="H15" s="6"/>
      <c r="I15" s="6"/>
      <c r="J15" s="6"/>
      <c r="K15" s="6"/>
      <c r="L15" s="6"/>
      <c r="M15" s="6"/>
      <c r="N15" s="6"/>
      <c r="O15" s="6"/>
      <c r="P15" s="6"/>
      <c r="Q15" s="6"/>
      <c r="R15" s="6"/>
      <c r="S15" s="6"/>
      <c r="T15" s="6"/>
      <c r="U15" s="6"/>
      <c r="V15" s="6"/>
      <c r="W15" s="6"/>
      <c r="X15" s="6"/>
      <c r="Y15" s="6"/>
      <c r="Z15" s="6"/>
      <c r="AA15" s="6"/>
      <c r="AB15" s="6"/>
      <c r="AC15" s="55"/>
      <c r="AD15" s="55"/>
      <c r="AE15" s="6"/>
      <c r="AF15" s="6"/>
      <c r="AG15" s="6"/>
      <c r="AH15" s="6"/>
      <c r="AI15" s="6"/>
      <c r="AJ15" s="6"/>
      <c r="AK15" s="6"/>
      <c r="AL15" s="6"/>
      <c r="AM15" s="6"/>
      <c r="AN15" s="6"/>
      <c r="AO15" s="6"/>
      <c r="AP15" s="6"/>
      <c r="AQ15" s="6"/>
      <c r="AR15" s="6"/>
      <c r="AS15" s="6"/>
      <c r="AT15" s="18"/>
    </row>
    <row r="16" spans="2:46" ht="18.75" x14ac:dyDescent="0.3">
      <c r="B16" s="5"/>
      <c r="C16" s="6"/>
      <c r="D16" s="6"/>
      <c r="E16" s="6"/>
      <c r="F16" s="6"/>
      <c r="G16" s="6"/>
      <c r="H16" s="6"/>
      <c r="I16" s="6"/>
      <c r="J16" s="6"/>
      <c r="K16" s="6"/>
      <c r="L16" s="6"/>
      <c r="M16" s="6"/>
      <c r="N16" s="6"/>
      <c r="O16" s="6"/>
      <c r="P16" s="6"/>
      <c r="Q16" s="6"/>
      <c r="R16" s="6"/>
      <c r="S16" s="6"/>
      <c r="T16" s="6"/>
      <c r="U16" s="6"/>
      <c r="V16" s="6"/>
      <c r="W16" s="6"/>
      <c r="X16" s="6"/>
      <c r="Y16" s="6"/>
      <c r="Z16" s="6"/>
      <c r="AA16" s="6"/>
      <c r="AB16" s="6"/>
      <c r="AC16" s="55"/>
      <c r="AD16" s="55"/>
      <c r="AE16" s="7"/>
      <c r="AF16" s="6"/>
      <c r="AG16" s="6"/>
      <c r="AH16" s="6"/>
      <c r="AI16" s="6"/>
      <c r="AJ16" s="6"/>
      <c r="AK16" s="6"/>
      <c r="AL16" s="6"/>
      <c r="AM16" s="6"/>
      <c r="AN16" s="6"/>
      <c r="AO16" s="6"/>
      <c r="AP16" s="6"/>
      <c r="AQ16" s="6"/>
      <c r="AR16" s="6"/>
      <c r="AS16" s="6"/>
      <c r="AT16" s="18"/>
    </row>
    <row r="17" spans="2:46" ht="18.75" x14ac:dyDescent="0.3">
      <c r="B17" s="5"/>
      <c r="C17" s="6"/>
      <c r="D17" s="6"/>
      <c r="E17" s="6"/>
      <c r="F17" s="6"/>
      <c r="G17" s="6"/>
      <c r="H17" s="6"/>
      <c r="I17" s="6"/>
      <c r="J17" s="6"/>
      <c r="K17" s="6"/>
      <c r="L17" s="6"/>
      <c r="M17" s="6"/>
      <c r="N17" s="6"/>
      <c r="O17" s="6"/>
      <c r="P17" s="6"/>
      <c r="Q17" s="6"/>
      <c r="R17" s="6"/>
      <c r="S17" s="6"/>
      <c r="T17" s="6"/>
      <c r="U17" s="6"/>
      <c r="V17" s="6"/>
      <c r="W17" s="6"/>
      <c r="X17" s="6"/>
      <c r="Y17" s="6"/>
      <c r="Z17" s="6"/>
      <c r="AA17" s="6"/>
      <c r="AB17" s="6"/>
      <c r="AC17" s="55"/>
      <c r="AD17" s="55"/>
      <c r="AE17" s="7"/>
      <c r="AF17" s="6"/>
      <c r="AG17" s="6"/>
      <c r="AH17" s="6"/>
      <c r="AI17" s="6"/>
      <c r="AJ17" s="6"/>
      <c r="AK17" s="6"/>
      <c r="AL17" s="6"/>
      <c r="AM17" s="6"/>
      <c r="AN17" s="6"/>
      <c r="AO17" s="6"/>
      <c r="AP17" s="6"/>
      <c r="AQ17" s="6"/>
      <c r="AR17" s="6"/>
      <c r="AS17" s="6"/>
      <c r="AT17" s="18"/>
    </row>
    <row r="18" spans="2:46" ht="22.5" x14ac:dyDescent="0.35">
      <c r="B18" s="5"/>
      <c r="C18" s="6"/>
      <c r="D18" s="19"/>
      <c r="E18" s="20"/>
      <c r="F18" s="19"/>
      <c r="G18" s="6"/>
      <c r="H18" s="6"/>
      <c r="I18" s="6"/>
      <c r="J18" s="6"/>
      <c r="K18" s="6"/>
      <c r="L18" s="6"/>
      <c r="M18" s="6"/>
      <c r="N18" s="6"/>
      <c r="O18" s="6"/>
      <c r="P18" s="6"/>
      <c r="Q18" s="6"/>
      <c r="R18" s="6"/>
      <c r="S18" s="6"/>
      <c r="T18" s="6"/>
      <c r="U18" s="6"/>
      <c r="V18" s="6"/>
      <c r="W18" s="6"/>
      <c r="X18" s="6"/>
      <c r="Y18" s="6"/>
      <c r="Z18" s="6"/>
      <c r="AA18" s="6"/>
      <c r="AB18" s="6"/>
      <c r="AC18" s="7"/>
      <c r="AD18" s="7"/>
      <c r="AE18" s="7"/>
      <c r="AF18" s="6"/>
      <c r="AG18" s="6"/>
      <c r="AH18" s="6"/>
      <c r="AI18" s="6"/>
      <c r="AJ18" s="6"/>
      <c r="AK18" s="6"/>
      <c r="AL18" s="6"/>
      <c r="AM18" s="6"/>
      <c r="AN18" s="6"/>
      <c r="AO18" s="6"/>
      <c r="AP18" s="6"/>
      <c r="AQ18" s="6"/>
      <c r="AR18" s="6"/>
      <c r="AS18" s="6"/>
      <c r="AT18" s="18"/>
    </row>
    <row r="19" spans="2:46" ht="23.25" x14ac:dyDescent="0.35">
      <c r="B19" s="5"/>
      <c r="C19" s="6"/>
      <c r="D19" s="19"/>
      <c r="E19" s="21"/>
      <c r="F19" s="61">
        <f>D40</f>
        <v>1</v>
      </c>
      <c r="G19" s="6"/>
      <c r="H19" s="7"/>
      <c r="I19" s="7"/>
      <c r="J19" s="7"/>
      <c r="K19" s="23">
        <v>1</v>
      </c>
      <c r="L19" s="7"/>
      <c r="M19" s="7"/>
      <c r="N19" s="7"/>
      <c r="O19" s="6"/>
      <c r="P19" s="6"/>
      <c r="Q19" s="6"/>
      <c r="R19" s="6"/>
      <c r="S19" s="6"/>
      <c r="T19" s="23">
        <v>1</v>
      </c>
      <c r="U19" s="6"/>
      <c r="V19" s="6"/>
      <c r="W19" s="6"/>
      <c r="X19" s="6"/>
      <c r="Y19" s="6"/>
      <c r="Z19" s="6"/>
      <c r="AA19" s="6"/>
      <c r="AB19" s="6"/>
      <c r="AC19" s="6"/>
      <c r="AD19" s="7"/>
      <c r="AE19" s="6"/>
      <c r="AF19" s="6"/>
      <c r="AG19" s="6"/>
      <c r="AH19" s="6"/>
      <c r="AI19" s="6"/>
      <c r="AJ19" s="8"/>
      <c r="AK19" s="9"/>
      <c r="AL19" s="6"/>
      <c r="AM19" s="6"/>
      <c r="AN19" s="6"/>
      <c r="AO19" s="6"/>
      <c r="AP19" s="6"/>
      <c r="AQ19" s="6"/>
      <c r="AR19" s="6"/>
      <c r="AS19" s="6"/>
      <c r="AT19" s="18"/>
    </row>
    <row r="20" spans="2:46" ht="31.15" customHeight="1" x14ac:dyDescent="0.35">
      <c r="B20" s="5"/>
      <c r="C20" s="6"/>
      <c r="D20" s="6"/>
      <c r="E20" s="22"/>
      <c r="F20" s="55"/>
      <c r="G20" s="55"/>
      <c r="H20" s="7"/>
      <c r="I20" s="7"/>
      <c r="J20" s="7"/>
      <c r="K20" s="7"/>
      <c r="L20" s="7"/>
      <c r="M20" s="7"/>
      <c r="N20" s="7"/>
      <c r="O20" s="6"/>
      <c r="P20" s="55"/>
      <c r="Q20" s="55"/>
      <c r="R20" s="55"/>
      <c r="S20" s="55"/>
      <c r="T20" s="55"/>
      <c r="U20" s="6"/>
      <c r="V20" s="6"/>
      <c r="W20" s="6"/>
      <c r="X20" s="23"/>
      <c r="Y20" s="6"/>
      <c r="Z20" s="25">
        <f>D44</f>
        <v>0.85</v>
      </c>
      <c r="AA20" s="6"/>
      <c r="AB20" s="6"/>
      <c r="AC20" s="6"/>
      <c r="AD20" s="26">
        <f>D46</f>
        <v>0.61</v>
      </c>
      <c r="AE20" s="6"/>
      <c r="AF20" s="6"/>
      <c r="AG20" s="6"/>
      <c r="AH20" s="6"/>
      <c r="AI20" s="7"/>
      <c r="AJ20" s="11"/>
      <c r="AK20" s="24">
        <f>D45</f>
        <v>1</v>
      </c>
      <c r="AL20" s="7"/>
      <c r="AM20" s="6"/>
      <c r="AN20" s="7"/>
      <c r="AO20" s="55"/>
      <c r="AP20" s="6"/>
      <c r="AQ20" s="6"/>
      <c r="AR20" s="6"/>
      <c r="AS20" s="6"/>
      <c r="AT20" s="10"/>
    </row>
    <row r="21" spans="2:46" ht="19.5" thickBot="1" x14ac:dyDescent="0.35">
      <c r="B21" s="5"/>
      <c r="C21" s="6"/>
      <c r="D21" s="6"/>
      <c r="E21" s="6"/>
      <c r="F21" s="6"/>
      <c r="G21" s="6"/>
      <c r="H21" s="6"/>
      <c r="I21" s="6"/>
      <c r="J21" s="6"/>
      <c r="K21" s="6"/>
      <c r="L21" s="6"/>
      <c r="M21" s="6"/>
      <c r="N21" s="6"/>
      <c r="O21" s="6"/>
      <c r="P21" s="55"/>
      <c r="Q21" s="55"/>
      <c r="R21" s="55"/>
      <c r="S21" s="55"/>
      <c r="T21" s="55"/>
      <c r="U21" s="6"/>
      <c r="V21" s="6"/>
      <c r="W21" s="6"/>
      <c r="X21" s="6"/>
      <c r="Y21" s="55"/>
      <c r="Z21" s="55"/>
      <c r="AA21" s="6"/>
      <c r="AB21" s="6"/>
      <c r="AC21" s="7"/>
      <c r="AD21" s="55"/>
      <c r="AE21" s="55"/>
      <c r="AF21" s="6"/>
      <c r="AG21" s="55"/>
      <c r="AH21" s="6"/>
      <c r="AI21" s="6"/>
      <c r="AJ21" s="55"/>
      <c r="AK21" s="55"/>
      <c r="AL21" s="6"/>
      <c r="AM21" s="6"/>
      <c r="AN21" s="6"/>
      <c r="AO21" s="55"/>
      <c r="AP21" s="6"/>
      <c r="AQ21" s="6"/>
      <c r="AR21" s="55"/>
      <c r="AS21" s="55"/>
      <c r="AT21" s="10"/>
    </row>
    <row r="22" spans="2:46" ht="23.25" x14ac:dyDescent="0.35">
      <c r="B22" s="5"/>
      <c r="C22" s="6"/>
      <c r="D22" s="6"/>
      <c r="E22" s="6"/>
      <c r="F22" s="6"/>
      <c r="G22" s="6"/>
      <c r="H22" s="300"/>
      <c r="I22" s="300"/>
      <c r="J22" s="6"/>
      <c r="K22" s="6"/>
      <c r="L22" s="6"/>
      <c r="M22" s="6"/>
      <c r="N22" s="6"/>
      <c r="O22" s="6"/>
      <c r="P22" s="300" t="s">
        <v>14</v>
      </c>
      <c r="Q22" s="300"/>
      <c r="R22" s="55"/>
      <c r="S22" s="300" t="s">
        <v>6</v>
      </c>
      <c r="T22" s="300"/>
      <c r="U22" s="6"/>
      <c r="V22" s="6"/>
      <c r="W22" s="6"/>
      <c r="X22" s="6"/>
      <c r="Y22" s="25"/>
      <c r="Z22" s="55"/>
      <c r="AA22" s="6"/>
      <c r="AB22" s="6"/>
      <c r="AC22" s="7"/>
      <c r="AD22" s="7"/>
      <c r="AE22" s="6"/>
      <c r="AF22" s="6"/>
      <c r="AG22" s="26"/>
      <c r="AH22" s="6"/>
      <c r="AI22" s="6"/>
      <c r="AJ22" s="55"/>
      <c r="AK22" s="55"/>
      <c r="AL22" s="6"/>
      <c r="AM22" s="6"/>
      <c r="AN22" s="6"/>
      <c r="AO22" s="106" t="s">
        <v>102</v>
      </c>
      <c r="AP22" s="27"/>
      <c r="AQ22" s="27"/>
      <c r="AR22" s="105">
        <f>B13</f>
        <v>6</v>
      </c>
      <c r="AS22" s="28" t="s">
        <v>1</v>
      </c>
      <c r="AT22" s="10"/>
    </row>
    <row r="23" spans="2:46" ht="23.25" x14ac:dyDescent="0.35">
      <c r="B23" s="5"/>
      <c r="C23" s="6"/>
      <c r="D23" s="6"/>
      <c r="E23" s="6"/>
      <c r="F23" s="6"/>
      <c r="G23" s="36" t="s">
        <v>12</v>
      </c>
      <c r="H23" s="36"/>
      <c r="J23" s="6"/>
      <c r="K23" s="300" t="s">
        <v>6</v>
      </c>
      <c r="L23" s="300"/>
      <c r="M23" s="6"/>
      <c r="N23" s="6"/>
      <c r="O23" s="6"/>
      <c r="P23" s="16">
        <v>0</v>
      </c>
      <c r="Q23" s="16" t="s">
        <v>1</v>
      </c>
      <c r="R23" s="55"/>
      <c r="S23" s="16">
        <f>(1-T19)*Q13</f>
        <v>0</v>
      </c>
      <c r="T23" s="9" t="s">
        <v>1</v>
      </c>
      <c r="U23" s="6"/>
      <c r="V23" s="55"/>
      <c r="W23" s="36" t="s">
        <v>13</v>
      </c>
      <c r="X23" s="36"/>
      <c r="Y23" s="25"/>
      <c r="Z23" s="6"/>
      <c r="AA23" s="6"/>
      <c r="AB23" s="6"/>
      <c r="AC23" s="7"/>
      <c r="AD23" s="7"/>
      <c r="AE23" s="6"/>
      <c r="AF23" s="6"/>
      <c r="AG23" s="26"/>
      <c r="AH23" s="6"/>
      <c r="AI23" s="6"/>
      <c r="AJ23" s="55"/>
      <c r="AK23" s="55"/>
      <c r="AL23" s="6"/>
      <c r="AM23" s="6"/>
      <c r="AN23" s="6"/>
      <c r="AO23" s="29" t="s">
        <v>11</v>
      </c>
      <c r="AP23" s="30"/>
      <c r="AQ23" s="30"/>
      <c r="AR23" s="49">
        <f>AN11</f>
        <v>3.0798899999999998</v>
      </c>
      <c r="AS23" s="31" t="s">
        <v>1</v>
      </c>
      <c r="AT23" s="10"/>
    </row>
    <row r="24" spans="2:46" ht="23.25" x14ac:dyDescent="0.35">
      <c r="B24" s="5"/>
      <c r="C24" s="6"/>
      <c r="D24" s="6"/>
      <c r="E24" s="6"/>
      <c r="F24" s="6"/>
      <c r="G24" s="9">
        <f>(1-F19)*B13</f>
        <v>0</v>
      </c>
      <c r="H24" s="9" t="s">
        <v>1</v>
      </c>
      <c r="J24" s="6"/>
      <c r="K24" s="16">
        <f>(1-K19)*G14</f>
        <v>0</v>
      </c>
      <c r="L24" s="9" t="s">
        <v>1</v>
      </c>
      <c r="M24" s="6"/>
      <c r="N24" s="6"/>
      <c r="O24" s="6"/>
      <c r="P24" s="55"/>
      <c r="Q24" s="55"/>
      <c r="R24" s="55"/>
      <c r="S24" s="55"/>
      <c r="T24" s="55"/>
      <c r="U24" s="6"/>
      <c r="V24" s="55"/>
      <c r="W24" s="8">
        <f>W13-AA8</f>
        <v>0.90000000000000036</v>
      </c>
      <c r="X24" s="9" t="s">
        <v>1</v>
      </c>
      <c r="Y24" s="25"/>
      <c r="Z24" s="6"/>
      <c r="AA24" s="6"/>
      <c r="AB24" s="6"/>
      <c r="AC24" s="7"/>
      <c r="AD24" s="7"/>
      <c r="AE24" s="6"/>
      <c r="AF24" s="6"/>
      <c r="AG24" s="26"/>
      <c r="AH24" s="6"/>
      <c r="AI24" s="6"/>
      <c r="AJ24" s="55"/>
      <c r="AK24" s="55"/>
      <c r="AL24" s="6"/>
      <c r="AM24" s="6"/>
      <c r="AN24" s="6"/>
      <c r="AO24" s="29" t="s">
        <v>4</v>
      </c>
      <c r="AP24" s="30"/>
      <c r="AQ24" s="30"/>
      <c r="AR24" s="53">
        <f>AR23/(B13)</f>
        <v>0.51331499999999997</v>
      </c>
      <c r="AS24" s="31"/>
      <c r="AT24" s="10"/>
    </row>
    <row r="25" spans="2:46" ht="24" thickBot="1" x14ac:dyDescent="0.4">
      <c r="B25" s="5"/>
      <c r="C25" s="6"/>
      <c r="D25" s="6"/>
      <c r="E25" s="6"/>
      <c r="F25" s="6"/>
      <c r="G25" s="6"/>
      <c r="H25" s="6"/>
      <c r="I25" s="6"/>
      <c r="J25" s="6"/>
      <c r="K25" s="11"/>
      <c r="L25" s="9"/>
      <c r="M25" s="6"/>
      <c r="N25" s="6"/>
      <c r="O25" s="6"/>
      <c r="P25" s="55"/>
      <c r="Q25" s="55"/>
      <c r="R25" s="55"/>
      <c r="S25" s="55"/>
      <c r="T25" s="55"/>
      <c r="U25" s="6"/>
      <c r="V25" s="11"/>
      <c r="W25" s="9"/>
      <c r="X25" s="55"/>
      <c r="Y25" s="6"/>
      <c r="Z25" s="6"/>
      <c r="AA25" s="6"/>
      <c r="AB25" s="6"/>
      <c r="AC25" s="7"/>
      <c r="AD25" s="7"/>
      <c r="AE25" s="6"/>
      <c r="AF25" s="36" t="s">
        <v>17</v>
      </c>
      <c r="AG25" s="36"/>
      <c r="AH25" s="6"/>
      <c r="AI25" s="6"/>
      <c r="AJ25" s="35"/>
      <c r="AK25" s="300" t="s">
        <v>8</v>
      </c>
      <c r="AL25" s="300"/>
      <c r="AM25" s="6"/>
      <c r="AN25" s="6"/>
      <c r="AO25" s="32" t="s">
        <v>5</v>
      </c>
      <c r="AP25" s="33"/>
      <c r="AQ25" s="33"/>
      <c r="AR25" s="48">
        <f>G24+K24+P23+S23+W24+AF26+AK26</f>
        <v>2.9201100000000002</v>
      </c>
      <c r="AS25" s="34" t="s">
        <v>1</v>
      </c>
      <c r="AT25" s="10"/>
    </row>
    <row r="26" spans="2:46" ht="18.75" x14ac:dyDescent="0.3">
      <c r="B26" s="5"/>
      <c r="C26" s="6"/>
      <c r="D26" s="6"/>
      <c r="E26" s="6"/>
      <c r="F26" s="6"/>
      <c r="G26" s="6"/>
      <c r="H26" s="6"/>
      <c r="I26" s="6"/>
      <c r="J26" s="6"/>
      <c r="K26" s="6"/>
      <c r="L26" s="55"/>
      <c r="M26" s="55"/>
      <c r="N26" s="6"/>
      <c r="O26" s="6"/>
      <c r="P26" s="55"/>
      <c r="Q26" s="55"/>
      <c r="R26" s="55"/>
      <c r="S26" s="55"/>
      <c r="T26" s="55"/>
      <c r="U26" s="6"/>
      <c r="V26" s="6"/>
      <c r="W26" s="7"/>
      <c r="X26" s="7"/>
      <c r="Y26" s="6"/>
      <c r="Z26" s="6"/>
      <c r="AA26" s="6"/>
      <c r="AB26" s="6"/>
      <c r="AC26" s="7"/>
      <c r="AD26" s="7"/>
      <c r="AE26" s="6"/>
      <c r="AF26" s="50">
        <f>AB12*(1-AD20)+AI6</f>
        <v>2.0201099999999999</v>
      </c>
      <c r="AG26" s="9" t="s">
        <v>1</v>
      </c>
      <c r="AH26" s="6"/>
      <c r="AI26" s="6"/>
      <c r="AJ26" s="6"/>
      <c r="AK26" s="16">
        <f>AG12-AK13</f>
        <v>0</v>
      </c>
      <c r="AL26" s="9" t="s">
        <v>1</v>
      </c>
      <c r="AM26" s="55"/>
      <c r="AN26" s="55"/>
      <c r="AO26" s="6"/>
      <c r="AP26" s="7"/>
      <c r="AQ26" s="7"/>
      <c r="AR26" s="6"/>
      <c r="AS26" s="6"/>
      <c r="AT26" s="10"/>
    </row>
    <row r="27" spans="2:46" ht="18.75" x14ac:dyDescent="0.3">
      <c r="B27" s="5"/>
      <c r="C27" s="6"/>
      <c r="D27" s="6"/>
      <c r="E27" s="6"/>
      <c r="F27" s="6"/>
      <c r="G27" s="6"/>
      <c r="H27" s="6"/>
      <c r="I27" s="6"/>
      <c r="J27" s="6"/>
      <c r="K27" s="6"/>
      <c r="L27" s="55"/>
      <c r="M27" s="55"/>
      <c r="N27" s="6"/>
      <c r="O27" s="55"/>
      <c r="P27" s="55"/>
      <c r="Q27" s="55"/>
      <c r="R27" s="55"/>
      <c r="S27" s="55"/>
      <c r="T27" s="55"/>
      <c r="U27" s="6"/>
      <c r="V27" s="6"/>
      <c r="W27" s="55"/>
      <c r="X27" s="55"/>
      <c r="Y27" s="6"/>
      <c r="Z27" s="6"/>
      <c r="AA27" s="6"/>
      <c r="AB27" s="7"/>
      <c r="AC27" s="36"/>
      <c r="AD27" s="36"/>
      <c r="AE27" s="36"/>
      <c r="AF27" s="39"/>
      <c r="AG27" s="9"/>
      <c r="AH27" s="6"/>
      <c r="AI27" s="6"/>
      <c r="AJ27" s="6"/>
      <c r="AK27" s="16"/>
      <c r="AL27" s="9"/>
      <c r="AM27" s="55"/>
      <c r="AN27" s="55"/>
      <c r="AO27" s="6"/>
      <c r="AP27" s="7"/>
      <c r="AQ27" s="7"/>
      <c r="AR27" s="6"/>
      <c r="AS27" s="7"/>
      <c r="AT27" s="10"/>
    </row>
    <row r="28" spans="2:46" ht="18.75" x14ac:dyDescent="0.3">
      <c r="B28" s="5"/>
      <c r="C28" s="9"/>
      <c r="D28" s="9"/>
      <c r="E28" s="6"/>
      <c r="F28" s="6"/>
      <c r="G28" s="6"/>
      <c r="H28" s="6"/>
      <c r="I28" s="6"/>
      <c r="J28" s="6"/>
      <c r="K28" s="6"/>
      <c r="L28" s="55"/>
      <c r="M28" s="55"/>
      <c r="N28" s="6"/>
      <c r="O28" s="55"/>
      <c r="P28" s="55"/>
      <c r="Q28" s="55"/>
      <c r="R28" s="55"/>
      <c r="S28" s="55"/>
      <c r="T28" s="55"/>
      <c r="U28" s="6"/>
      <c r="V28" s="6"/>
      <c r="W28" s="55"/>
      <c r="X28" s="55"/>
      <c r="Y28" s="6"/>
      <c r="Z28" s="6"/>
      <c r="AA28" s="6"/>
      <c r="AB28" s="7"/>
      <c r="AC28" s="8"/>
      <c r="AD28" s="8"/>
      <c r="AE28" s="8"/>
      <c r="AF28" s="55"/>
      <c r="AG28" s="55"/>
      <c r="AH28" s="6"/>
      <c r="AI28" s="6"/>
      <c r="AJ28" s="6"/>
      <c r="AK28" s="55"/>
      <c r="AL28" s="55"/>
      <c r="AM28" s="55"/>
      <c r="AN28" s="55"/>
      <c r="AO28" s="6"/>
      <c r="AP28" s="7"/>
      <c r="AQ28" s="7"/>
      <c r="AR28" s="47"/>
      <c r="AS28" s="7"/>
      <c r="AT28" s="10"/>
    </row>
    <row r="29" spans="2:46" ht="18.75" x14ac:dyDescent="0.3">
      <c r="B29" s="5"/>
      <c r="C29" s="37"/>
      <c r="D29" s="9"/>
      <c r="E29" s="6"/>
      <c r="F29" s="6"/>
      <c r="G29" s="6"/>
      <c r="H29" s="6"/>
      <c r="I29" s="6"/>
      <c r="J29" s="6"/>
      <c r="K29" s="6"/>
      <c r="L29" s="6"/>
      <c r="M29" s="6"/>
      <c r="N29" s="6"/>
      <c r="O29" s="55"/>
      <c r="P29" s="55"/>
      <c r="Q29" s="6"/>
      <c r="R29" s="6"/>
      <c r="S29" s="6"/>
      <c r="T29" s="6"/>
      <c r="U29" s="6"/>
      <c r="V29" s="6"/>
      <c r="W29" s="55"/>
      <c r="X29" s="55"/>
      <c r="Y29" s="6"/>
      <c r="Z29" s="6"/>
      <c r="AA29" s="6"/>
      <c r="AB29" s="7"/>
      <c r="AC29" s="38"/>
      <c r="AD29" s="11"/>
      <c r="AE29" s="11"/>
      <c r="AF29" s="55"/>
      <c r="AG29" s="55"/>
      <c r="AH29" s="6"/>
      <c r="AI29" s="6"/>
      <c r="AJ29" s="6"/>
      <c r="AK29" s="55"/>
      <c r="AL29" s="55"/>
      <c r="AM29" s="8"/>
      <c r="AN29" s="9"/>
      <c r="AO29" s="6"/>
      <c r="AP29" s="6"/>
      <c r="AQ29" s="6"/>
      <c r="AR29" s="6"/>
      <c r="AS29" s="7"/>
      <c r="AT29" s="10"/>
    </row>
    <row r="30" spans="2:46" ht="18.75" x14ac:dyDescent="0.3">
      <c r="B30" s="5"/>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55"/>
      <c r="AG30" s="55"/>
      <c r="AH30" s="6"/>
      <c r="AI30" s="6"/>
      <c r="AJ30" s="6"/>
      <c r="AK30" s="55"/>
      <c r="AL30" s="55"/>
      <c r="AM30" s="11"/>
      <c r="AN30" s="9"/>
      <c r="AO30" s="6"/>
      <c r="AP30" s="6"/>
      <c r="AQ30" s="6"/>
      <c r="AR30" s="6"/>
      <c r="AS30" s="6"/>
      <c r="AT30" s="10"/>
    </row>
    <row r="31" spans="2:46" ht="18.75" x14ac:dyDescent="0.3">
      <c r="B31" s="5"/>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55"/>
      <c r="AG31" s="55"/>
      <c r="AH31" s="6"/>
      <c r="AI31" s="6"/>
      <c r="AJ31" s="6"/>
      <c r="AK31" s="16"/>
      <c r="AL31" s="9"/>
      <c r="AM31" s="6"/>
      <c r="AN31" s="6"/>
      <c r="AO31" s="6"/>
      <c r="AP31" s="6"/>
      <c r="AQ31" s="6"/>
      <c r="AR31" s="6"/>
      <c r="AS31" s="6"/>
      <c r="AT31" s="10"/>
    </row>
    <row r="32" spans="2:46" ht="18.75" x14ac:dyDescent="0.3">
      <c r="B32" s="5"/>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55"/>
      <c r="AG32" s="55"/>
      <c r="AH32" s="6"/>
      <c r="AI32" s="6"/>
      <c r="AJ32" s="55"/>
      <c r="AK32" s="55"/>
      <c r="AL32" s="55"/>
      <c r="AM32" s="6"/>
      <c r="AN32" s="6"/>
      <c r="AO32" s="6"/>
      <c r="AP32" s="6"/>
      <c r="AQ32" s="6"/>
      <c r="AR32" s="6"/>
      <c r="AS32" s="55"/>
      <c r="AT32" s="10"/>
    </row>
    <row r="33" spans="2:46" ht="18.75" x14ac:dyDescent="0.3">
      <c r="B33" s="5"/>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55"/>
      <c r="AG33" s="55"/>
      <c r="AH33" s="6"/>
      <c r="AI33" s="55"/>
      <c r="AJ33" s="16"/>
      <c r="AK33" s="9"/>
      <c r="AL33" s="55"/>
      <c r="AM33" s="6"/>
      <c r="AN33" s="6"/>
      <c r="AO33" s="6"/>
      <c r="AP33" s="6"/>
      <c r="AQ33" s="6"/>
      <c r="AR33" s="6"/>
      <c r="AS33" s="7"/>
      <c r="AT33" s="10"/>
    </row>
    <row r="34" spans="2:46" ht="18.75" x14ac:dyDescent="0.3">
      <c r="B34" s="5"/>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55"/>
      <c r="AJ34" s="55"/>
      <c r="AK34" s="55"/>
      <c r="AL34" s="6"/>
      <c r="AM34" s="6"/>
      <c r="AN34" s="6"/>
      <c r="AO34" s="6"/>
      <c r="AP34" s="6"/>
      <c r="AQ34" s="6"/>
      <c r="AR34" s="6"/>
      <c r="AS34" s="55"/>
      <c r="AT34" s="10"/>
    </row>
    <row r="35" spans="2:46" ht="18.75" x14ac:dyDescent="0.3">
      <c r="B35" s="5"/>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10"/>
    </row>
    <row r="36" spans="2:46" ht="21" x14ac:dyDescent="0.35">
      <c r="B36" s="5"/>
      <c r="C36" s="40" t="s">
        <v>205</v>
      </c>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10"/>
    </row>
    <row r="37" spans="2:46" ht="19.5" thickBot="1" x14ac:dyDescent="0.35">
      <c r="B37" s="41"/>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3"/>
    </row>
    <row r="38" spans="2:46" ht="23.45" customHeight="1" x14ac:dyDescent="0.25"/>
    <row r="39" spans="2:46" ht="42" hidden="1" customHeight="1" x14ac:dyDescent="0.35">
      <c r="B39" s="306" t="s">
        <v>44</v>
      </c>
      <c r="C39" s="306"/>
      <c r="D39" s="307" t="str">
        <f>'PFD (Opt 13)'!D39</f>
        <v>Flow Recovery (%)</v>
      </c>
      <c r="E39" s="307"/>
      <c r="F39" s="143" t="str">
        <f>'PFD (Opt 13)'!F39</f>
        <v>COD</v>
      </c>
      <c r="G39" s="143" t="str">
        <f>'PFD (Opt 13)'!G39</f>
        <v>BOD</v>
      </c>
      <c r="H39" s="143" t="str">
        <f>'PFD (Opt 13)'!H39</f>
        <v>TOC</v>
      </c>
      <c r="I39" s="143" t="str">
        <f>'PFD (Opt 13)'!I39</f>
        <v>TSS</v>
      </c>
      <c r="J39" s="143" t="str">
        <f>'PFD (Opt 13)'!J39</f>
        <v>VSS</v>
      </c>
      <c r="K39" s="143" t="str">
        <f>'PFD (Opt 13)'!K39</f>
        <v>Turbidity</v>
      </c>
      <c r="L39" s="143" t="str">
        <f>'PFD (Opt 13)'!L39</f>
        <v>TKN</v>
      </c>
      <c r="M39" s="143" t="str">
        <f>'PFD (Opt 13)'!M39</f>
        <v>NH3</v>
      </c>
      <c r="N39" s="143" t="str">
        <f>'PFD (Opt 13)'!N39</f>
        <v>NO3</v>
      </c>
      <c r="O39" s="143" t="str">
        <f>'PFD (Opt 13)'!O39</f>
        <v>TN</v>
      </c>
      <c r="P39" s="143" t="str">
        <f>'PFD (Opt 13)'!P39</f>
        <v>TP</v>
      </c>
      <c r="Q39" s="143" t="str">
        <f>'PFD (Opt 13)'!Q39</f>
        <v>RP(OP)</v>
      </c>
      <c r="R39" s="143" t="str">
        <f>'PFD (Opt 13)'!R39</f>
        <v>TDS</v>
      </c>
      <c r="S39" s="142"/>
      <c r="T39" s="144"/>
      <c r="U39" s="145"/>
      <c r="V39" s="146" t="s">
        <v>66</v>
      </c>
      <c r="W39" s="147"/>
      <c r="X39" s="147"/>
      <c r="Y39" s="147"/>
      <c r="Z39" s="147"/>
      <c r="AA39" s="142"/>
      <c r="AB39" s="142"/>
      <c r="AC39" s="142"/>
      <c r="AD39" s="142"/>
    </row>
    <row r="40" spans="2:46" ht="32.450000000000003" hidden="1" customHeight="1" x14ac:dyDescent="0.35">
      <c r="B40" s="302" t="s">
        <v>139</v>
      </c>
      <c r="C40" s="303"/>
      <c r="D40" s="304">
        <f>'PFD (Opt 13)'!D40</f>
        <v>1</v>
      </c>
      <c r="E40" s="305"/>
      <c r="F40" s="148">
        <f>'PFD (Opt 13)'!F40</f>
        <v>0.03</v>
      </c>
      <c r="G40" s="149">
        <f>'PFD (Opt 13)'!G40</f>
        <v>0.03</v>
      </c>
      <c r="H40" s="149">
        <f>'PFD (Opt 13)'!H40</f>
        <v>0.03</v>
      </c>
      <c r="I40" s="149">
        <f>'PFD (Opt 13)'!I40</f>
        <v>0.25</v>
      </c>
      <c r="J40" s="149">
        <f>'PFD (Opt 13)'!J40</f>
        <v>0.25</v>
      </c>
      <c r="K40" s="149">
        <f>'PFD (Opt 13)'!K40</f>
        <v>0.25</v>
      </c>
      <c r="L40" s="149">
        <f>'PFD (Opt 13)'!L40</f>
        <v>0.03</v>
      </c>
      <c r="M40" s="149">
        <f>'PFD (Opt 13)'!M40</f>
        <v>0</v>
      </c>
      <c r="N40" s="149">
        <f>'PFD (Opt 13)'!N40</f>
        <v>0</v>
      </c>
      <c r="O40" s="149">
        <f>'PFD (Opt 13)'!O40</f>
        <v>0.03</v>
      </c>
      <c r="P40" s="149">
        <f>'PFD (Opt 13)'!P40</f>
        <v>0.02</v>
      </c>
      <c r="Q40" s="149">
        <f>'PFD (Opt 13)'!Q40</f>
        <v>0</v>
      </c>
      <c r="R40" s="149">
        <f>'PFD (Opt 13)'!R40</f>
        <v>0</v>
      </c>
      <c r="S40" s="142"/>
      <c r="T40" s="142"/>
      <c r="U40" s="142"/>
      <c r="V40" s="150" t="s">
        <v>81</v>
      </c>
      <c r="W40" s="150"/>
      <c r="X40" s="147"/>
      <c r="Y40" s="147"/>
      <c r="Z40" s="147"/>
      <c r="AA40" s="142"/>
      <c r="AB40" s="142"/>
      <c r="AC40" s="142"/>
      <c r="AD40" s="142"/>
    </row>
    <row r="41" spans="2:46" ht="32.450000000000003" hidden="1" customHeight="1" x14ac:dyDescent="0.35">
      <c r="B41" s="302" t="s">
        <v>26</v>
      </c>
      <c r="C41" s="303"/>
      <c r="D41" s="304">
        <f>'PFD (Opt 13)'!D41</f>
        <v>0.89</v>
      </c>
      <c r="E41" s="305"/>
      <c r="F41" s="148">
        <f>'PFD (Opt 13)'!F41</f>
        <v>0.63</v>
      </c>
      <c r="G41" s="149">
        <f>'PFD (Opt 13)'!G41</f>
        <v>0.7</v>
      </c>
      <c r="H41" s="149">
        <f>'PFD (Opt 13)'!H41</f>
        <v>0.7</v>
      </c>
      <c r="I41" s="148">
        <f>'PFD (Opt 13)'!I41</f>
        <v>0.92</v>
      </c>
      <c r="J41" s="148">
        <f>'PFD (Opt 13)'!J41</f>
        <v>0.92</v>
      </c>
      <c r="K41" s="151">
        <f>'PFD (Opt 13)'!K41</f>
        <v>0.95</v>
      </c>
      <c r="L41" s="151">
        <f>'PFD (Opt 13)'!L41</f>
        <v>0.8</v>
      </c>
      <c r="M41" s="149">
        <f>'PFD (Opt 13)'!M41</f>
        <v>0</v>
      </c>
      <c r="N41" s="149">
        <f>'PFD (Opt 13)'!N41</f>
        <v>0</v>
      </c>
      <c r="O41" s="149">
        <f>'PFD (Opt 13)'!O41</f>
        <v>0</v>
      </c>
      <c r="P41" s="148">
        <f>'PFD (Opt 13)'!P41</f>
        <v>0.91</v>
      </c>
      <c r="Q41" s="151">
        <f>'PFD (Opt 13)'!Q41</f>
        <v>0.5</v>
      </c>
      <c r="R41" s="149">
        <f>'PFD (Opt 13)'!R41</f>
        <v>0</v>
      </c>
      <c r="S41" s="142"/>
      <c r="T41" s="142"/>
      <c r="U41" s="142"/>
      <c r="V41" s="152" t="s">
        <v>70</v>
      </c>
      <c r="W41" s="152"/>
      <c r="X41" s="152"/>
      <c r="Y41" s="152"/>
      <c r="Z41" s="152"/>
      <c r="AA41" s="153"/>
      <c r="AB41" s="142"/>
      <c r="AC41" s="142"/>
      <c r="AD41" s="142"/>
    </row>
    <row r="42" spans="2:46" ht="32.450000000000003" hidden="1" customHeight="1" x14ac:dyDescent="0.35">
      <c r="B42" s="302" t="s">
        <v>27</v>
      </c>
      <c r="C42" s="303"/>
      <c r="D42" s="304">
        <f>'PFD (Opt 13)'!D42</f>
        <v>1</v>
      </c>
      <c r="E42" s="305"/>
      <c r="F42" s="148">
        <f>'PFD (Opt 13)'!F42</f>
        <v>0.79</v>
      </c>
      <c r="G42" s="148">
        <f>'PFD (Opt 13)'!G42</f>
        <v>0.53</v>
      </c>
      <c r="H42" s="149">
        <f>'PFD (Opt 13)'!H42</f>
        <v>0.8</v>
      </c>
      <c r="I42" s="154">
        <f>'PFD (Opt 13)'!I42</f>
        <v>0</v>
      </c>
      <c r="J42" s="154">
        <f>'PFD (Opt 13)'!J42</f>
        <v>0</v>
      </c>
      <c r="K42" s="154">
        <f>'PFD (Opt 13)'!K42</f>
        <v>0</v>
      </c>
      <c r="L42" s="149">
        <f>'PFD (Opt 13)'!L42</f>
        <v>0</v>
      </c>
      <c r="M42" s="149">
        <f>'PFD (Opt 13)'!M42</f>
        <v>0.9</v>
      </c>
      <c r="N42" s="154">
        <f>'PFD (Opt 13)'!N42</f>
        <v>0</v>
      </c>
      <c r="O42" s="154">
        <f>'PFD (Opt 13)'!O42</f>
        <v>0</v>
      </c>
      <c r="P42" s="149">
        <f>'PFD (Opt 13)'!P42</f>
        <v>0.5</v>
      </c>
      <c r="Q42" s="149">
        <f>'PFD (Opt 13)'!Q42</f>
        <v>0.05</v>
      </c>
      <c r="R42" s="149">
        <f>'PFD (Opt 13)'!R42</f>
        <v>0</v>
      </c>
      <c r="S42" s="142"/>
      <c r="T42" s="142"/>
      <c r="U42" s="142"/>
      <c r="V42" s="147" t="s">
        <v>83</v>
      </c>
      <c r="W42" s="142"/>
      <c r="X42" s="142"/>
      <c r="Y42" s="142"/>
      <c r="Z42" s="142"/>
      <c r="AA42" s="142"/>
      <c r="AB42" s="142"/>
      <c r="AC42" s="142"/>
      <c r="AD42" s="142"/>
    </row>
    <row r="43" spans="2:46" ht="32.450000000000003" hidden="1" customHeight="1" x14ac:dyDescent="0.35">
      <c r="B43" s="302" t="s">
        <v>28</v>
      </c>
      <c r="C43" s="303"/>
      <c r="D43" s="304">
        <f>'PFD (Opt 13)'!D43</f>
        <v>0.89</v>
      </c>
      <c r="E43" s="305"/>
      <c r="F43" s="148">
        <f>'PFD (Opt 13)'!F43</f>
        <v>0.63</v>
      </c>
      <c r="G43" s="149">
        <f>'PFD (Opt 13)'!G43</f>
        <v>0.7</v>
      </c>
      <c r="H43" s="149">
        <f>'PFD (Opt 13)'!H43</f>
        <v>0.7</v>
      </c>
      <c r="I43" s="148">
        <f>'PFD (Opt 13)'!I43</f>
        <v>0.92</v>
      </c>
      <c r="J43" s="148">
        <f>'PFD (Opt 13)'!J43</f>
        <v>0.92</v>
      </c>
      <c r="K43" s="151">
        <f>'PFD (Opt 13)'!K43</f>
        <v>0.95</v>
      </c>
      <c r="L43" s="151">
        <f>'PFD (Opt 13)'!L43</f>
        <v>0.8</v>
      </c>
      <c r="M43" s="149">
        <f>'PFD (Opt 13)'!M43</f>
        <v>0</v>
      </c>
      <c r="N43" s="149">
        <f>'PFD (Opt 13)'!N43</f>
        <v>0</v>
      </c>
      <c r="O43" s="149">
        <f>'PFD (Opt 13)'!O43</f>
        <v>0.5</v>
      </c>
      <c r="P43" s="148">
        <f>'PFD (Opt 13)'!P43</f>
        <v>0.91</v>
      </c>
      <c r="Q43" s="149">
        <f>'PFD (Opt 13)'!Q43</f>
        <v>0</v>
      </c>
      <c r="R43" s="149">
        <f>'PFD (Opt 13)'!R43</f>
        <v>0</v>
      </c>
      <c r="S43" s="142"/>
      <c r="T43" s="142"/>
      <c r="U43" s="142"/>
      <c r="V43" s="155" t="s">
        <v>138</v>
      </c>
      <c r="W43" s="155"/>
      <c r="X43" s="155"/>
      <c r="Y43" s="155"/>
      <c r="Z43" s="155"/>
      <c r="AA43" s="156"/>
      <c r="AB43" s="156"/>
      <c r="AC43" s="142"/>
      <c r="AD43" s="142"/>
    </row>
    <row r="44" spans="2:46" ht="32.450000000000003" hidden="1" customHeight="1" x14ac:dyDescent="0.35">
      <c r="B44" s="302" t="s">
        <v>33</v>
      </c>
      <c r="C44" s="303"/>
      <c r="D44" s="304">
        <f>'PFD (Opt 13)'!D44</f>
        <v>0.85</v>
      </c>
      <c r="E44" s="305"/>
      <c r="F44" s="149">
        <f>'PFD (Opt 13)'!F44</f>
        <v>0.3</v>
      </c>
      <c r="G44" s="149">
        <f>'PFD (Opt 13)'!G44</f>
        <v>0.3</v>
      </c>
      <c r="H44" s="148">
        <f>'PFD (Opt 13)'!H44</f>
        <v>0.08</v>
      </c>
      <c r="I44" s="148">
        <f>'PFD (Opt 13)'!I44</f>
        <v>0.85</v>
      </c>
      <c r="J44" s="148">
        <f>'PFD (Opt 13)'!J44</f>
        <v>0.85</v>
      </c>
      <c r="K44" s="148">
        <f>'PFD (Opt 13)'!K44</f>
        <v>0.88</v>
      </c>
      <c r="L44" s="149">
        <f>'PFD (Opt 13)'!L44</f>
        <v>0.9</v>
      </c>
      <c r="M44" s="149">
        <f>'PFD (Opt 13)'!M44</f>
        <v>0</v>
      </c>
      <c r="N44" s="149">
        <f>'PFD (Opt 13)'!N44</f>
        <v>0</v>
      </c>
      <c r="O44" s="149">
        <f>'PFD (Opt 13)'!O44</f>
        <v>0.8</v>
      </c>
      <c r="P44" s="149">
        <f>'PFD (Opt 13)'!P44</f>
        <v>0.5</v>
      </c>
      <c r="Q44" s="149">
        <f>'PFD (Opt 13)'!Q44</f>
        <v>0</v>
      </c>
      <c r="R44" s="148">
        <f>'PFD (Opt 13)'!R44</f>
        <v>0</v>
      </c>
      <c r="S44" s="142"/>
      <c r="T44" s="142"/>
      <c r="U44" s="142"/>
      <c r="V44" s="142"/>
      <c r="W44" s="142"/>
      <c r="X44" s="142"/>
      <c r="Y44" s="142"/>
      <c r="Z44" s="142"/>
      <c r="AA44" s="142"/>
      <c r="AB44" s="142"/>
      <c r="AC44" s="142"/>
      <c r="AD44" s="142"/>
    </row>
    <row r="45" spans="2:46" ht="32.450000000000003" hidden="1" customHeight="1" x14ac:dyDescent="0.35">
      <c r="B45" s="302" t="s">
        <v>31</v>
      </c>
      <c r="C45" s="303"/>
      <c r="D45" s="304">
        <f>'PFD (Opt 13)'!D45</f>
        <v>1</v>
      </c>
      <c r="E45" s="305"/>
      <c r="F45" s="148">
        <f>'PFD (Opt 13)'!F45</f>
        <v>0</v>
      </c>
      <c r="G45" s="148">
        <f>'PFD (Opt 13)'!G45</f>
        <v>0</v>
      </c>
      <c r="H45" s="148">
        <f>'PFD (Opt 13)'!H45</f>
        <v>0.3</v>
      </c>
      <c r="I45" s="148">
        <f>'PFD (Opt 13)'!I45</f>
        <v>0</v>
      </c>
      <c r="J45" s="148">
        <f>'PFD (Opt 13)'!J45</f>
        <v>0</v>
      </c>
      <c r="K45" s="148">
        <f>'PFD (Opt 13)'!K45</f>
        <v>0</v>
      </c>
      <c r="L45" s="148">
        <f>'PFD (Opt 13)'!L45</f>
        <v>0</v>
      </c>
      <c r="M45" s="148">
        <f>'PFD (Opt 13)'!M45</f>
        <v>0</v>
      </c>
      <c r="N45" s="148">
        <f>'PFD (Opt 13)'!N45</f>
        <v>0</v>
      </c>
      <c r="O45" s="148">
        <f>'PFD (Opt 13)'!O45</f>
        <v>0</v>
      </c>
      <c r="P45" s="148">
        <f>'PFD (Opt 13)'!P45</f>
        <v>0</v>
      </c>
      <c r="Q45" s="148">
        <f>'PFD (Opt 13)'!Q45</f>
        <v>0</v>
      </c>
      <c r="R45" s="148">
        <f>'PFD (Opt 13)'!R45</f>
        <v>0</v>
      </c>
      <c r="S45" s="142"/>
      <c r="T45" s="142"/>
      <c r="U45" s="142"/>
      <c r="V45" s="142"/>
      <c r="W45" s="142"/>
      <c r="X45" s="142"/>
      <c r="Y45" s="142"/>
      <c r="Z45" s="142"/>
      <c r="AA45" s="142"/>
      <c r="AB45" s="142"/>
      <c r="AC45" s="142"/>
      <c r="AD45" s="142"/>
    </row>
    <row r="46" spans="2:46" ht="32.450000000000003" hidden="1" customHeight="1" x14ac:dyDescent="0.35">
      <c r="B46" s="302" t="s">
        <v>30</v>
      </c>
      <c r="C46" s="303"/>
      <c r="D46" s="304">
        <f>'PFD (Opt 13)'!D46</f>
        <v>0.61</v>
      </c>
      <c r="E46" s="305"/>
      <c r="F46" s="149">
        <f>'PFD (Opt 13)'!F46</f>
        <v>0.9</v>
      </c>
      <c r="G46" s="149">
        <f>'PFD (Opt 13)'!G46</f>
        <v>0.9</v>
      </c>
      <c r="H46" s="148">
        <f>'PFD (Opt 13)'!H46</f>
        <v>0.82</v>
      </c>
      <c r="I46" s="149">
        <f>'PFD (Opt 13)'!I46</f>
        <v>0.99</v>
      </c>
      <c r="J46" s="149">
        <f>'PFD (Opt 13)'!J46</f>
        <v>0.99</v>
      </c>
      <c r="K46" s="149">
        <f>'PFD (Opt 13)'!K46</f>
        <v>0.99</v>
      </c>
      <c r="L46" s="149">
        <f>'PFD (Opt 13)'!L46</f>
        <v>0.9</v>
      </c>
      <c r="M46" s="151">
        <f>'PFD (Opt 13)'!M46</f>
        <v>0.95</v>
      </c>
      <c r="N46" s="148">
        <f>'PFD (Opt 13)'!N46</f>
        <v>0.94</v>
      </c>
      <c r="O46" s="151">
        <f>'PFD (Opt 13)'!O46</f>
        <v>0.95</v>
      </c>
      <c r="P46" s="149">
        <f>'PFD (Opt 13)'!P46</f>
        <v>0.9</v>
      </c>
      <c r="Q46" s="151">
        <f>'PFD (Opt 13)'!Q46</f>
        <v>0.95</v>
      </c>
      <c r="R46" s="148">
        <f>'PFD (Opt 13)'!R46</f>
        <v>0.99</v>
      </c>
      <c r="S46" s="157" t="s">
        <v>52</v>
      </c>
      <c r="T46" s="142"/>
      <c r="U46" s="142"/>
      <c r="V46" s="142"/>
      <c r="W46" s="142"/>
      <c r="X46" s="142"/>
      <c r="Y46" s="142"/>
      <c r="Z46" s="142"/>
      <c r="AA46" s="142"/>
      <c r="AB46" s="142"/>
      <c r="AC46" s="142"/>
      <c r="AD46" s="142"/>
    </row>
    <row r="47" spans="2:46" ht="35.450000000000003" hidden="1" customHeight="1" x14ac:dyDescent="0.35">
      <c r="B47" s="302" t="s">
        <v>29</v>
      </c>
      <c r="C47" s="303"/>
      <c r="D47" s="304">
        <f>'PFD (Opt 13)'!D47</f>
        <v>0.49</v>
      </c>
      <c r="E47" s="305"/>
      <c r="F47" s="149">
        <f>'PFD (Opt 13)'!F47</f>
        <v>0.9</v>
      </c>
      <c r="G47" s="149">
        <f>'PFD (Opt 13)'!G47</f>
        <v>0.9</v>
      </c>
      <c r="H47" s="148">
        <f>'PFD (Opt 13)'!H47</f>
        <v>0.98</v>
      </c>
      <c r="I47" s="149">
        <f>'PFD (Opt 13)'!I47</f>
        <v>0.99</v>
      </c>
      <c r="J47" s="149">
        <f>'PFD (Opt 13)'!J47</f>
        <v>0.99</v>
      </c>
      <c r="K47" s="149">
        <f>'PFD (Opt 13)'!K47</f>
        <v>0.99</v>
      </c>
      <c r="L47" s="149">
        <f>'PFD (Opt 13)'!L47</f>
        <v>0.9</v>
      </c>
      <c r="M47" s="151">
        <f>'PFD (Opt 13)'!M47</f>
        <v>0.95</v>
      </c>
      <c r="N47" s="148">
        <f>'PFD (Opt 13)'!N47</f>
        <v>0.83</v>
      </c>
      <c r="O47" s="151">
        <f>'PFD (Opt 13)'!O47</f>
        <v>0.95</v>
      </c>
      <c r="P47" s="149">
        <f>'PFD (Opt 13)'!P47</f>
        <v>0.9</v>
      </c>
      <c r="Q47" s="151">
        <f>'PFD (Opt 13)'!Q47</f>
        <v>0.95</v>
      </c>
      <c r="R47" s="148">
        <f>'PFD (Opt 13)'!R47</f>
        <v>0.99</v>
      </c>
      <c r="S47" s="142"/>
      <c r="T47" s="142"/>
      <c r="U47" s="142"/>
      <c r="V47" s="142"/>
      <c r="W47" s="142"/>
      <c r="X47" s="142"/>
      <c r="Y47" s="142"/>
      <c r="Z47" s="142"/>
      <c r="AA47" s="142"/>
      <c r="AB47" s="142"/>
      <c r="AC47" s="142"/>
      <c r="AD47" s="142"/>
    </row>
    <row r="48" spans="2:46" ht="35.450000000000003" hidden="1" customHeight="1" x14ac:dyDescent="0.35">
      <c r="B48" s="284"/>
      <c r="C48" s="284"/>
      <c r="D48" s="71"/>
      <c r="E48" s="71"/>
      <c r="F48" s="58"/>
      <c r="G48" s="107"/>
      <c r="H48" s="163"/>
      <c r="I48" s="163"/>
      <c r="J48" s="72"/>
      <c r="K48" s="72"/>
      <c r="L48" s="72"/>
      <c r="M48" s="72"/>
      <c r="N48" s="72"/>
      <c r="O48" s="72"/>
      <c r="P48" s="72"/>
      <c r="Q48" s="73"/>
      <c r="R48" s="73"/>
      <c r="S48" s="73"/>
      <c r="T48" s="72"/>
      <c r="U48" s="73"/>
      <c r="V48" s="73"/>
    </row>
    <row r="49" spans="2:39" ht="35.450000000000003" customHeight="1" x14ac:dyDescent="0.35">
      <c r="B49" s="164" t="s">
        <v>23</v>
      </c>
      <c r="C49" s="165"/>
      <c r="D49" s="74" t="s">
        <v>162</v>
      </c>
      <c r="E49" s="74" t="s">
        <v>69</v>
      </c>
      <c r="F49" s="74" t="s">
        <v>68</v>
      </c>
      <c r="G49" s="59" t="s">
        <v>19</v>
      </c>
      <c r="H49" s="59" t="s">
        <v>39</v>
      </c>
      <c r="I49" s="59" t="s">
        <v>21</v>
      </c>
      <c r="J49" s="59" t="s">
        <v>20</v>
      </c>
      <c r="K49" s="59" t="s">
        <v>53</v>
      </c>
      <c r="L49" s="76" t="s">
        <v>40</v>
      </c>
      <c r="M49" s="59" t="s">
        <v>45</v>
      </c>
      <c r="N49" s="59" t="s">
        <v>37</v>
      </c>
      <c r="O49" s="59" t="s">
        <v>38</v>
      </c>
      <c r="P49" s="59" t="s">
        <v>41</v>
      </c>
      <c r="Q49" s="59" t="s">
        <v>46</v>
      </c>
      <c r="R49" s="57" t="s">
        <v>65</v>
      </c>
      <c r="S49" s="59" t="s">
        <v>22</v>
      </c>
      <c r="T49" s="75" t="s">
        <v>47</v>
      </c>
      <c r="V49" s="285" t="s">
        <v>140</v>
      </c>
      <c r="W49" s="286"/>
      <c r="X49" s="289" t="s">
        <v>82</v>
      </c>
      <c r="Y49" s="289"/>
      <c r="Z49" s="289"/>
      <c r="AA49" s="289"/>
      <c r="AB49" s="290" t="s">
        <v>165</v>
      </c>
      <c r="AC49" s="291"/>
      <c r="AD49" s="315" t="s">
        <v>164</v>
      </c>
      <c r="AE49" s="316"/>
      <c r="AF49" s="294" t="s">
        <v>167</v>
      </c>
      <c r="AG49" s="295"/>
      <c r="AH49" s="308" t="s">
        <v>168</v>
      </c>
      <c r="AI49" s="309"/>
      <c r="AJ49" s="174"/>
      <c r="AK49" s="174"/>
      <c r="AL49" s="174"/>
      <c r="AM49" s="174"/>
    </row>
    <row r="50" spans="2:39" ht="40.15" customHeight="1" x14ac:dyDescent="0.35">
      <c r="B50" s="271" t="s">
        <v>24</v>
      </c>
      <c r="C50" s="272"/>
      <c r="D50" s="84" t="s">
        <v>1</v>
      </c>
      <c r="E50" s="84" t="s">
        <v>1</v>
      </c>
      <c r="F50" s="84" t="s">
        <v>1</v>
      </c>
      <c r="G50" s="85" t="s">
        <v>34</v>
      </c>
      <c r="H50" s="85" t="s">
        <v>34</v>
      </c>
      <c r="I50" s="85" t="s">
        <v>34</v>
      </c>
      <c r="J50" s="85" t="s">
        <v>34</v>
      </c>
      <c r="K50" s="85" t="s">
        <v>34</v>
      </c>
      <c r="L50" s="85" t="s">
        <v>42</v>
      </c>
      <c r="M50" s="85" t="s">
        <v>43</v>
      </c>
      <c r="N50" s="85" t="s">
        <v>43</v>
      </c>
      <c r="O50" s="85" t="s">
        <v>43</v>
      </c>
      <c r="P50" s="85" t="s">
        <v>43</v>
      </c>
      <c r="Q50" s="85" t="s">
        <v>51</v>
      </c>
      <c r="R50" s="85" t="s">
        <v>51</v>
      </c>
      <c r="S50" s="85" t="s">
        <v>34</v>
      </c>
      <c r="T50" s="86"/>
      <c r="V50" s="287"/>
      <c r="W50" s="288"/>
      <c r="X50" s="319" t="s">
        <v>103</v>
      </c>
      <c r="Y50" s="319"/>
      <c r="Z50" s="319" t="s">
        <v>166</v>
      </c>
      <c r="AA50" s="319"/>
      <c r="AB50" s="292"/>
      <c r="AC50" s="293"/>
      <c r="AD50" s="317"/>
      <c r="AE50" s="318"/>
      <c r="AF50" s="296"/>
      <c r="AG50" s="297"/>
      <c r="AH50" s="310"/>
      <c r="AI50" s="311"/>
      <c r="AJ50" s="175"/>
      <c r="AK50" s="175"/>
      <c r="AL50" s="175"/>
      <c r="AM50" s="175"/>
    </row>
    <row r="51" spans="2:39" ht="40.15" customHeight="1" x14ac:dyDescent="0.35">
      <c r="B51" s="271" t="s">
        <v>67</v>
      </c>
      <c r="C51" s="272"/>
      <c r="D51" s="236">
        <f>'Feed WQ'!$D$4</f>
        <v>6</v>
      </c>
      <c r="F51" s="86"/>
      <c r="G51" s="101">
        <f>INDEX('Feed WQ'!$D5:$D18,COLUMNS('Feed WQ'!$D5:D5))</f>
        <v>1887</v>
      </c>
      <c r="H51" s="101">
        <f>INDEX('Feed WQ'!$D5:$D18,COLUMNS('Feed WQ'!$D5:E5))</f>
        <v>699</v>
      </c>
      <c r="I51" s="101">
        <f>INDEX('Feed WQ'!$D5:$D18,COLUMNS('Feed WQ'!$D5:F5))</f>
        <v>709</v>
      </c>
      <c r="J51" s="101">
        <f>INDEX('Feed WQ'!$D5:$D18,COLUMNS('Feed WQ'!$D5:G5))</f>
        <v>45</v>
      </c>
      <c r="K51" s="101">
        <f>INDEX('Feed WQ'!$D5:$D18,COLUMNS('Feed WQ'!$D5:H5))</f>
        <v>25</v>
      </c>
      <c r="L51" s="101">
        <f>INDEX('Feed WQ'!$D5:$D18,COLUMNS('Feed WQ'!$D5:I5))</f>
        <v>29</v>
      </c>
      <c r="M51" s="101">
        <f>INDEX('Feed WQ'!$D5:$D18,COLUMNS('Feed WQ'!$D5:J5))</f>
        <v>77</v>
      </c>
      <c r="N51" s="101">
        <f>INDEX('Feed WQ'!$D5:$D18,COLUMNS('Feed WQ'!$D5:K5))</f>
        <v>11</v>
      </c>
      <c r="O51" s="101">
        <f>INDEX('Feed WQ'!$D5:$D18,COLUMNS('Feed WQ'!$D5:L5))</f>
        <v>1E-4</v>
      </c>
      <c r="P51" s="101">
        <f>INDEX('Feed WQ'!$D5:$D18,COLUMNS('Feed WQ'!$D5:M5))</f>
        <v>77.000100000000003</v>
      </c>
      <c r="Q51" s="101">
        <f>INDEX('Feed WQ'!$D5:$D18,COLUMNS('Feed WQ'!$D5:N5))</f>
        <v>3</v>
      </c>
      <c r="R51" s="102">
        <f>INDEX('Feed WQ'!$D5:$D18,COLUMNS('Feed WQ'!$D5:O5))</f>
        <v>0.1</v>
      </c>
      <c r="S51" s="101">
        <f>INDEX('Feed WQ'!$D5:$D18,COLUMNS('Feed WQ'!$D5:P5))</f>
        <v>2181</v>
      </c>
      <c r="T51" s="101">
        <f>INDEX('Feed WQ'!$D5:$D18,COLUMNS('Feed WQ'!$D5:Q5))</f>
        <v>8.9</v>
      </c>
      <c r="V51" s="273" t="s">
        <v>67</v>
      </c>
      <c r="W51" s="274"/>
      <c r="X51" s="275">
        <v>0</v>
      </c>
      <c r="Y51" s="275"/>
      <c r="Z51" s="275">
        <f>X51*D51*24</f>
        <v>0</v>
      </c>
      <c r="AA51" s="275"/>
      <c r="AB51" s="283"/>
      <c r="AC51" s="283"/>
      <c r="AD51" s="283"/>
      <c r="AE51" s="283"/>
      <c r="AF51" s="312"/>
      <c r="AG51" s="312"/>
      <c r="AH51" s="313"/>
      <c r="AI51" s="313"/>
      <c r="AJ51" s="176"/>
      <c r="AK51" s="176"/>
      <c r="AL51" s="177"/>
      <c r="AM51" s="177"/>
    </row>
    <row r="52" spans="2:39" ht="40.15" customHeight="1" x14ac:dyDescent="0.35">
      <c r="B52" s="271" t="s">
        <v>25</v>
      </c>
      <c r="C52" s="272"/>
      <c r="D52" s="236">
        <f>'Feed WQ'!$D$4</f>
        <v>6</v>
      </c>
      <c r="E52" s="87">
        <f>D40*D51</f>
        <v>6</v>
      </c>
      <c r="F52" s="87">
        <f>D51-E52</f>
        <v>0</v>
      </c>
      <c r="G52" s="92">
        <f t="shared" ref="G52:S52" si="0">(1-F40)*G51</f>
        <v>1830.3899999999999</v>
      </c>
      <c r="H52" s="88">
        <f t="shared" si="0"/>
        <v>678.03</v>
      </c>
      <c r="I52" s="88">
        <f t="shared" si="0"/>
        <v>687.73</v>
      </c>
      <c r="J52" s="88">
        <f t="shared" si="0"/>
        <v>33.75</v>
      </c>
      <c r="K52" s="89">
        <f t="shared" si="0"/>
        <v>18.75</v>
      </c>
      <c r="L52" s="89">
        <f t="shared" si="0"/>
        <v>21.75</v>
      </c>
      <c r="M52" s="89">
        <f t="shared" si="0"/>
        <v>74.69</v>
      </c>
      <c r="N52" s="89">
        <f t="shared" si="0"/>
        <v>11</v>
      </c>
      <c r="O52" s="89">
        <f t="shared" si="0"/>
        <v>1E-4</v>
      </c>
      <c r="P52" s="89">
        <f t="shared" si="0"/>
        <v>74.690096999999994</v>
      </c>
      <c r="Q52" s="89">
        <f t="shared" si="0"/>
        <v>2.94</v>
      </c>
      <c r="R52" s="89">
        <f t="shared" si="0"/>
        <v>0.1</v>
      </c>
      <c r="S52" s="92">
        <f t="shared" si="0"/>
        <v>2181</v>
      </c>
      <c r="T52" s="90"/>
      <c r="V52" s="273" t="s">
        <v>25</v>
      </c>
      <c r="W52" s="274"/>
      <c r="X52" s="275">
        <v>0.01</v>
      </c>
      <c r="Y52" s="275"/>
      <c r="Z52" s="275">
        <f t="shared" ref="Z52:Z60" si="1">X52*D52*24</f>
        <v>1.44</v>
      </c>
      <c r="AA52" s="275"/>
      <c r="AB52" s="262">
        <v>0</v>
      </c>
      <c r="AC52" s="262"/>
      <c r="AD52" s="262">
        <v>0</v>
      </c>
      <c r="AE52" s="262"/>
      <c r="AF52" s="263">
        <f>AB52*D52*24</f>
        <v>0</v>
      </c>
      <c r="AG52" s="263"/>
      <c r="AH52" s="276">
        <f>AD52*D52*24</f>
        <v>0</v>
      </c>
      <c r="AI52" s="277"/>
      <c r="AJ52" s="178"/>
      <c r="AK52" s="178"/>
      <c r="AL52" s="177"/>
      <c r="AM52" s="177"/>
    </row>
    <row r="53" spans="2:39" ht="40.15" customHeight="1" x14ac:dyDescent="0.35">
      <c r="B53" s="278" t="s">
        <v>26</v>
      </c>
      <c r="C53" s="279"/>
      <c r="D53" s="236"/>
      <c r="E53" s="87"/>
      <c r="F53" s="87"/>
      <c r="G53" s="88"/>
      <c r="H53" s="89"/>
      <c r="I53" s="88"/>
      <c r="J53" s="89"/>
      <c r="K53" s="89"/>
      <c r="L53" s="89"/>
      <c r="M53" s="89"/>
      <c r="N53" s="89"/>
      <c r="O53" s="89"/>
      <c r="P53" s="89"/>
      <c r="Q53" s="89"/>
      <c r="R53" s="89"/>
      <c r="S53" s="92"/>
      <c r="T53" s="90"/>
      <c r="V53" s="278" t="s">
        <v>26</v>
      </c>
      <c r="W53" s="279"/>
      <c r="X53" s="282"/>
      <c r="Y53" s="282"/>
      <c r="Z53" s="275"/>
      <c r="AA53" s="275"/>
      <c r="AB53" s="262"/>
      <c r="AC53" s="262"/>
      <c r="AD53" s="262"/>
      <c r="AE53" s="262"/>
      <c r="AF53" s="263"/>
      <c r="AG53" s="263"/>
      <c r="AH53" s="276"/>
      <c r="AI53" s="277"/>
      <c r="AJ53" s="178"/>
      <c r="AK53" s="178"/>
      <c r="AL53" s="177"/>
      <c r="AM53" s="177"/>
    </row>
    <row r="54" spans="2:39" ht="40.15" customHeight="1" x14ac:dyDescent="0.35">
      <c r="B54" s="271" t="s">
        <v>27</v>
      </c>
      <c r="C54" s="272"/>
      <c r="D54" s="236">
        <f>D52-F52</f>
        <v>6</v>
      </c>
      <c r="E54" s="87">
        <f>D42*E52</f>
        <v>6</v>
      </c>
      <c r="F54" s="87">
        <f>F52</f>
        <v>0</v>
      </c>
      <c r="G54" s="88">
        <f>(1-F42)*G52</f>
        <v>384.38189999999992</v>
      </c>
      <c r="H54" s="88">
        <f t="shared" ref="H54:I54" si="2">(1-G42)*H52</f>
        <v>318.67409999999995</v>
      </c>
      <c r="I54" s="88">
        <f t="shared" si="2"/>
        <v>137.54599999999996</v>
      </c>
      <c r="J54" s="204">
        <v>3500</v>
      </c>
      <c r="K54" s="204">
        <f>0.75*J54</f>
        <v>2625</v>
      </c>
      <c r="L54" s="204">
        <v>50</v>
      </c>
      <c r="M54" s="204">
        <f>0.1*K54</f>
        <v>262.5</v>
      </c>
      <c r="N54" s="203">
        <f>(1-M42)*N52</f>
        <v>1.0999999999999996</v>
      </c>
      <c r="O54" s="203">
        <f>N52-N54</f>
        <v>9.9</v>
      </c>
      <c r="P54" s="202">
        <f>O54+M54</f>
        <v>272.39999999999998</v>
      </c>
      <c r="Q54" s="203">
        <f>(1-P42)*Q52</f>
        <v>1.47</v>
      </c>
      <c r="R54" s="203">
        <f>(1-Q42)*R52</f>
        <v>9.5000000000000001E-2</v>
      </c>
      <c r="S54" s="92">
        <f>(1-R42)*S52</f>
        <v>2181</v>
      </c>
      <c r="T54" s="90"/>
      <c r="V54" s="273" t="s">
        <v>27</v>
      </c>
      <c r="W54" s="274"/>
      <c r="X54" s="275">
        <v>0.5</v>
      </c>
      <c r="Y54" s="275"/>
      <c r="Z54" s="275">
        <f t="shared" si="1"/>
        <v>72</v>
      </c>
      <c r="AA54" s="275"/>
      <c r="AB54" s="262">
        <v>0.16</v>
      </c>
      <c r="AC54" s="262"/>
      <c r="AD54" s="262">
        <v>0.36</v>
      </c>
      <c r="AE54" s="262"/>
      <c r="AF54" s="263">
        <f t="shared" ref="AF54:AF59" si="3">AB54*D54*24</f>
        <v>23.04</v>
      </c>
      <c r="AG54" s="263"/>
      <c r="AH54" s="276">
        <f t="shared" ref="AH54:AH59" si="4">AD54*D54*24</f>
        <v>51.84</v>
      </c>
      <c r="AI54" s="277"/>
      <c r="AJ54" s="176"/>
      <c r="AK54" s="176"/>
      <c r="AL54" s="177"/>
      <c r="AM54" s="177"/>
    </row>
    <row r="55" spans="2:39" ht="40.15" customHeight="1" x14ac:dyDescent="0.35">
      <c r="B55" s="278" t="s">
        <v>28</v>
      </c>
      <c r="C55" s="279"/>
      <c r="D55" s="236"/>
      <c r="E55" s="87"/>
      <c r="F55" s="87"/>
      <c r="G55" s="88"/>
      <c r="H55" s="89"/>
      <c r="I55" s="89"/>
      <c r="J55" s="88"/>
      <c r="K55" s="88"/>
      <c r="L55" s="89"/>
      <c r="M55" s="88"/>
      <c r="N55" s="89"/>
      <c r="O55" s="89"/>
      <c r="P55" s="88"/>
      <c r="Q55" s="89"/>
      <c r="R55" s="89"/>
      <c r="S55" s="92"/>
      <c r="T55" s="90"/>
      <c r="V55" s="278" t="s">
        <v>28</v>
      </c>
      <c r="W55" s="279"/>
      <c r="X55" s="275"/>
      <c r="Y55" s="275"/>
      <c r="Z55" s="275"/>
      <c r="AA55" s="275"/>
      <c r="AB55" s="262"/>
      <c r="AC55" s="262"/>
      <c r="AD55" s="262"/>
      <c r="AE55" s="262"/>
      <c r="AF55" s="263"/>
      <c r="AG55" s="263"/>
      <c r="AH55" s="276"/>
      <c r="AI55" s="277"/>
      <c r="AJ55" s="178"/>
      <c r="AK55" s="178"/>
      <c r="AL55" s="177"/>
      <c r="AM55" s="177"/>
    </row>
    <row r="56" spans="2:39" ht="40.15" customHeight="1" x14ac:dyDescent="0.35">
      <c r="B56" s="271" t="s">
        <v>33</v>
      </c>
      <c r="C56" s="272"/>
      <c r="D56" s="236">
        <f>D54-F54</f>
        <v>6</v>
      </c>
      <c r="E56" s="87">
        <f>D44*E54</f>
        <v>5.0999999999999996</v>
      </c>
      <c r="F56" s="87">
        <f>E54-E56</f>
        <v>0.90000000000000036</v>
      </c>
      <c r="G56" s="88">
        <f>(1-F43)*G54</f>
        <v>142.22130299999998</v>
      </c>
      <c r="H56" s="88">
        <f t="shared" ref="H56:R56" si="5">(1-G43)*H54</f>
        <v>95.602230000000006</v>
      </c>
      <c r="I56" s="88">
        <f t="shared" si="5"/>
        <v>41.263799999999996</v>
      </c>
      <c r="J56" s="88">
        <f t="shared" si="5"/>
        <v>279.99999999999989</v>
      </c>
      <c r="K56" s="88">
        <f t="shared" si="5"/>
        <v>209.99999999999989</v>
      </c>
      <c r="L56" s="88">
        <f t="shared" si="5"/>
        <v>2.5000000000000022</v>
      </c>
      <c r="M56" s="88">
        <f t="shared" si="5"/>
        <v>52.499999999999986</v>
      </c>
      <c r="N56" s="88">
        <f t="shared" si="5"/>
        <v>1.0999999999999996</v>
      </c>
      <c r="O56" s="88">
        <f t="shared" si="5"/>
        <v>9.9</v>
      </c>
      <c r="P56" s="88">
        <f t="shared" si="5"/>
        <v>136.19999999999999</v>
      </c>
      <c r="Q56" s="88">
        <f t="shared" si="5"/>
        <v>0.13229999999999995</v>
      </c>
      <c r="R56" s="88">
        <f t="shared" si="5"/>
        <v>9.5000000000000001E-2</v>
      </c>
      <c r="S56" s="92">
        <f>(1-R43)*S54</f>
        <v>2181</v>
      </c>
      <c r="T56" s="90"/>
      <c r="V56" s="273" t="s">
        <v>33</v>
      </c>
      <c r="W56" s="274"/>
      <c r="X56" s="275">
        <v>0.38500000000000001</v>
      </c>
      <c r="Y56" s="275"/>
      <c r="Z56" s="275">
        <f t="shared" si="1"/>
        <v>55.44</v>
      </c>
      <c r="AA56" s="275"/>
      <c r="AB56" s="280">
        <v>0.26</v>
      </c>
      <c r="AC56" s="281"/>
      <c r="AD56" s="280">
        <v>0.4</v>
      </c>
      <c r="AE56" s="281"/>
      <c r="AF56" s="263">
        <f t="shared" si="3"/>
        <v>37.44</v>
      </c>
      <c r="AG56" s="263"/>
      <c r="AH56" s="276">
        <f t="shared" si="4"/>
        <v>57.600000000000009</v>
      </c>
      <c r="AI56" s="277"/>
      <c r="AK56" s="179"/>
      <c r="AL56" s="177"/>
      <c r="AM56" s="177"/>
    </row>
    <row r="57" spans="2:39" ht="40.15" customHeight="1" x14ac:dyDescent="0.35">
      <c r="B57" s="271" t="s">
        <v>30</v>
      </c>
      <c r="C57" s="272"/>
      <c r="D57" s="236">
        <f t="shared" ref="D57" si="6">D56-F56</f>
        <v>5.0999999999999996</v>
      </c>
      <c r="E57" s="87">
        <f>D46*E56</f>
        <v>3.1109999999999998</v>
      </c>
      <c r="F57" s="87">
        <f t="shared" ref="F57" si="7">E56-E57</f>
        <v>1.9889999999999999</v>
      </c>
      <c r="G57" s="88">
        <f t="shared" ref="G57:S57" si="8">(1-F46)*G56</f>
        <v>14.222130299999995</v>
      </c>
      <c r="H57" s="88">
        <f t="shared" si="8"/>
        <v>9.5602229999999988</v>
      </c>
      <c r="I57" s="88">
        <f t="shared" si="8"/>
        <v>7.4274840000000015</v>
      </c>
      <c r="J57" s="88">
        <f t="shared" si="8"/>
        <v>2.8000000000000012</v>
      </c>
      <c r="K57" s="88">
        <f t="shared" si="8"/>
        <v>2.1000000000000005</v>
      </c>
      <c r="L57" s="88">
        <f t="shared" si="8"/>
        <v>2.5000000000000043E-2</v>
      </c>
      <c r="M57" s="88">
        <f t="shared" si="8"/>
        <v>5.2499999999999973</v>
      </c>
      <c r="N57" s="88">
        <f t="shared" si="8"/>
        <v>5.5000000000000028E-2</v>
      </c>
      <c r="O57" s="88">
        <f t="shared" si="8"/>
        <v>0.59400000000000053</v>
      </c>
      <c r="P57" s="88">
        <f t="shared" si="8"/>
        <v>6.8100000000000058</v>
      </c>
      <c r="Q57" s="88">
        <f t="shared" si="8"/>
        <v>1.3229999999999992E-2</v>
      </c>
      <c r="R57" s="88">
        <f t="shared" si="8"/>
        <v>4.7500000000000042E-3</v>
      </c>
      <c r="S57" s="88">
        <f t="shared" si="8"/>
        <v>21.81000000000002</v>
      </c>
      <c r="T57" s="90"/>
      <c r="V57" s="273" t="s">
        <v>160</v>
      </c>
      <c r="W57" s="274"/>
      <c r="X57" s="275">
        <v>1.2030000000000001</v>
      </c>
      <c r="Y57" s="275"/>
      <c r="Z57" s="275">
        <f t="shared" si="1"/>
        <v>147.24719999999999</v>
      </c>
      <c r="AA57" s="275"/>
      <c r="AB57" s="262">
        <v>0.4</v>
      </c>
      <c r="AC57" s="262"/>
      <c r="AD57" s="262">
        <v>0.55000000000000004</v>
      </c>
      <c r="AE57" s="262"/>
      <c r="AF57" s="263">
        <f t="shared" si="3"/>
        <v>48.96</v>
      </c>
      <c r="AG57" s="263"/>
      <c r="AH57" s="276">
        <f t="shared" si="4"/>
        <v>67.320000000000007</v>
      </c>
      <c r="AI57" s="277"/>
      <c r="AJ57" s="179"/>
      <c r="AK57" s="179"/>
      <c r="AL57" s="177"/>
      <c r="AM57" s="177"/>
    </row>
    <row r="58" spans="2:39" ht="40.15" customHeight="1" x14ac:dyDescent="0.35">
      <c r="B58" s="278" t="s">
        <v>29</v>
      </c>
      <c r="C58" s="279"/>
      <c r="D58" s="236"/>
      <c r="E58" s="95"/>
      <c r="F58" s="95"/>
      <c r="G58" s="88"/>
      <c r="H58" s="89"/>
      <c r="I58" s="89"/>
      <c r="J58" s="89"/>
      <c r="K58" s="89"/>
      <c r="L58" s="89"/>
      <c r="M58" s="89"/>
      <c r="N58" s="89"/>
      <c r="O58" s="89"/>
      <c r="P58" s="89"/>
      <c r="Q58" s="89"/>
      <c r="R58" s="89"/>
      <c r="S58" s="89"/>
      <c r="T58" s="90"/>
      <c r="V58" s="278" t="s">
        <v>161</v>
      </c>
      <c r="W58" s="279"/>
      <c r="X58" s="275"/>
      <c r="Y58" s="275"/>
      <c r="Z58" s="275"/>
      <c r="AA58" s="275"/>
      <c r="AB58" s="262"/>
      <c r="AC58" s="262"/>
      <c r="AD58" s="262"/>
      <c r="AE58" s="262"/>
      <c r="AF58" s="263"/>
      <c r="AG58" s="263"/>
      <c r="AH58" s="276"/>
      <c r="AI58" s="277"/>
      <c r="AJ58" s="179"/>
      <c r="AK58" s="179"/>
      <c r="AL58" s="177"/>
      <c r="AM58" s="177"/>
    </row>
    <row r="59" spans="2:39" ht="40.15" customHeight="1" x14ac:dyDescent="0.35">
      <c r="B59" s="271" t="s">
        <v>31</v>
      </c>
      <c r="C59" s="272"/>
      <c r="D59" s="236">
        <f>D57-F57</f>
        <v>3.1109999999999998</v>
      </c>
      <c r="E59" s="87">
        <f>D59*D45</f>
        <v>3.1109999999999998</v>
      </c>
      <c r="F59" s="87">
        <f>(1-D45)*E59</f>
        <v>0</v>
      </c>
      <c r="G59" s="89">
        <f t="shared" ref="G59:S59" si="9">(1-F45)*G57</f>
        <v>14.222130299999995</v>
      </c>
      <c r="H59" s="89">
        <f t="shared" si="9"/>
        <v>9.5602229999999988</v>
      </c>
      <c r="I59" s="89">
        <f t="shared" si="9"/>
        <v>5.1992388000000007</v>
      </c>
      <c r="J59" s="89">
        <f t="shared" si="9"/>
        <v>2.8000000000000012</v>
      </c>
      <c r="K59" s="89">
        <f t="shared" si="9"/>
        <v>2.1000000000000005</v>
      </c>
      <c r="L59" s="89">
        <f t="shared" si="9"/>
        <v>2.5000000000000043E-2</v>
      </c>
      <c r="M59" s="89">
        <f t="shared" si="9"/>
        <v>5.2499999999999973</v>
      </c>
      <c r="N59" s="89">
        <f t="shared" si="9"/>
        <v>5.5000000000000028E-2</v>
      </c>
      <c r="O59" s="89">
        <f t="shared" si="9"/>
        <v>0.59400000000000053</v>
      </c>
      <c r="P59" s="89">
        <f t="shared" si="9"/>
        <v>6.8100000000000058</v>
      </c>
      <c r="Q59" s="89">
        <f t="shared" si="9"/>
        <v>1.3229999999999992E-2</v>
      </c>
      <c r="R59" s="89">
        <f t="shared" si="9"/>
        <v>4.7500000000000042E-3</v>
      </c>
      <c r="S59" s="89">
        <f t="shared" si="9"/>
        <v>21.81000000000002</v>
      </c>
      <c r="T59" s="90"/>
      <c r="V59" s="273" t="s">
        <v>31</v>
      </c>
      <c r="W59" s="274"/>
      <c r="X59" s="275">
        <v>3.2000000000000001E-2</v>
      </c>
      <c r="Y59" s="275"/>
      <c r="Z59" s="275">
        <f t="shared" si="1"/>
        <v>2.3892479999999998</v>
      </c>
      <c r="AA59" s="275"/>
      <c r="AB59" s="262">
        <v>0.03</v>
      </c>
      <c r="AC59" s="262"/>
      <c r="AD59" s="262">
        <v>0.27</v>
      </c>
      <c r="AE59" s="262"/>
      <c r="AF59" s="263">
        <f t="shared" si="3"/>
        <v>2.2399199999999997</v>
      </c>
      <c r="AG59" s="263"/>
      <c r="AH59" s="276">
        <f t="shared" si="4"/>
        <v>20.159279999999999</v>
      </c>
      <c r="AI59" s="277"/>
      <c r="AJ59" s="179"/>
      <c r="AK59" s="179"/>
      <c r="AL59" s="177"/>
      <c r="AM59" s="177"/>
    </row>
    <row r="60" spans="2:39" ht="40.15" customHeight="1" x14ac:dyDescent="0.35">
      <c r="B60" s="271" t="s">
        <v>35</v>
      </c>
      <c r="C60" s="272"/>
      <c r="D60" s="167">
        <f>1%*(E59)</f>
        <v>3.1109999999999999E-2</v>
      </c>
      <c r="E60" s="87">
        <f>D60</f>
        <v>3.1109999999999999E-2</v>
      </c>
      <c r="F60" s="87">
        <f>E60</f>
        <v>3.1109999999999999E-2</v>
      </c>
      <c r="G60" s="90"/>
      <c r="H60" s="90"/>
      <c r="I60" s="90"/>
      <c r="J60" s="90"/>
      <c r="K60" s="90"/>
      <c r="L60" s="90"/>
      <c r="M60" s="90"/>
      <c r="N60" s="90"/>
      <c r="O60" s="90"/>
      <c r="P60" s="90"/>
      <c r="Q60" s="90"/>
      <c r="R60" s="90"/>
      <c r="S60" s="90"/>
      <c r="T60" s="90"/>
      <c r="V60" s="273" t="s">
        <v>35</v>
      </c>
      <c r="W60" s="274"/>
      <c r="X60" s="275">
        <v>0.01</v>
      </c>
      <c r="Y60" s="275"/>
      <c r="Z60" s="275">
        <f t="shared" si="1"/>
        <v>7.4663999999999998E-3</v>
      </c>
      <c r="AA60" s="275"/>
      <c r="AB60" s="262"/>
      <c r="AC60" s="262"/>
      <c r="AD60" s="262"/>
      <c r="AE60" s="262"/>
      <c r="AF60" s="263"/>
      <c r="AG60" s="263"/>
      <c r="AH60" s="264"/>
      <c r="AI60" s="264"/>
      <c r="AJ60" s="178"/>
      <c r="AK60" s="178"/>
      <c r="AL60" s="177"/>
      <c r="AM60" s="177"/>
    </row>
    <row r="61" spans="2:39" ht="40.15" customHeight="1" x14ac:dyDescent="0.35">
      <c r="B61" s="265" t="s">
        <v>36</v>
      </c>
      <c r="C61" s="266"/>
      <c r="D61" s="267"/>
      <c r="E61" s="93">
        <f>E57+E58-E60</f>
        <v>3.0798899999999998</v>
      </c>
      <c r="F61" s="93"/>
      <c r="G61" s="93">
        <f>G59</f>
        <v>14.222130299999995</v>
      </c>
      <c r="H61" s="93">
        <f t="shared" ref="H61:S61" si="10">H59</f>
        <v>9.5602229999999988</v>
      </c>
      <c r="I61" s="93">
        <f t="shared" si="10"/>
        <v>5.1992388000000007</v>
      </c>
      <c r="J61" s="93">
        <f t="shared" si="10"/>
        <v>2.8000000000000012</v>
      </c>
      <c r="K61" s="93">
        <f t="shared" si="10"/>
        <v>2.1000000000000005</v>
      </c>
      <c r="L61" s="93">
        <f t="shared" si="10"/>
        <v>2.5000000000000043E-2</v>
      </c>
      <c r="M61" s="93">
        <f t="shared" si="10"/>
        <v>5.2499999999999973</v>
      </c>
      <c r="N61" s="93">
        <f t="shared" si="10"/>
        <v>5.5000000000000028E-2</v>
      </c>
      <c r="O61" s="93">
        <f t="shared" si="10"/>
        <v>0.59400000000000053</v>
      </c>
      <c r="P61" s="93">
        <f t="shared" si="10"/>
        <v>6.8100000000000058</v>
      </c>
      <c r="Q61" s="93">
        <f t="shared" si="10"/>
        <v>1.3229999999999992E-2</v>
      </c>
      <c r="R61" s="93">
        <f t="shared" si="10"/>
        <v>4.7500000000000042E-3</v>
      </c>
      <c r="S61" s="93">
        <f t="shared" si="10"/>
        <v>21.81000000000002</v>
      </c>
      <c r="T61" s="94">
        <v>7.2</v>
      </c>
      <c r="V61" s="258" t="s">
        <v>141</v>
      </c>
      <c r="W61" s="259"/>
      <c r="X61" s="259"/>
      <c r="Y61" s="260"/>
      <c r="Z61" s="268">
        <f>SUM(Z51:AA60)</f>
        <v>278.52391440000002</v>
      </c>
      <c r="AA61" s="268"/>
      <c r="AB61" s="268">
        <f t="shared" ref="AB61" si="11">SUM(AB52:AC60)</f>
        <v>0.85000000000000009</v>
      </c>
      <c r="AC61" s="268"/>
      <c r="AD61" s="268">
        <f t="shared" ref="AD61" si="12">SUM(AD52:AE60)</f>
        <v>1.58</v>
      </c>
      <c r="AE61" s="268"/>
      <c r="AF61" s="269">
        <f>SUM(AF52:AG60)</f>
        <v>111.67992</v>
      </c>
      <c r="AG61" s="269"/>
      <c r="AH61" s="270">
        <f>SUM(AH52:AI60)</f>
        <v>196.91928000000001</v>
      </c>
      <c r="AI61" s="270"/>
      <c r="AJ61" s="180"/>
      <c r="AK61" s="180"/>
      <c r="AL61" s="181"/>
      <c r="AM61" s="181"/>
    </row>
    <row r="62" spans="2:39" ht="46.15" customHeight="1" x14ac:dyDescent="0.35">
      <c r="B62" s="258" t="s">
        <v>132</v>
      </c>
      <c r="C62" s="259"/>
      <c r="D62" s="260"/>
      <c r="E62" s="54"/>
      <c r="F62" s="90">
        <f>F52+F53+F54</f>
        <v>0</v>
      </c>
      <c r="G62" s="129">
        <v>0</v>
      </c>
      <c r="H62" s="129">
        <v>0</v>
      </c>
      <c r="I62" s="129">
        <v>0</v>
      </c>
      <c r="J62" s="129">
        <v>0</v>
      </c>
      <c r="K62" s="129">
        <v>0</v>
      </c>
      <c r="L62" s="129">
        <v>0</v>
      </c>
      <c r="M62" s="129">
        <v>0</v>
      </c>
      <c r="N62" s="129">
        <v>0</v>
      </c>
      <c r="O62" s="129">
        <v>0</v>
      </c>
      <c r="P62" s="129">
        <v>0</v>
      </c>
      <c r="Q62" s="129">
        <v>0</v>
      </c>
      <c r="R62" s="129">
        <v>0</v>
      </c>
      <c r="S62" s="129">
        <v>0</v>
      </c>
      <c r="T62" s="54"/>
      <c r="X62" s="107"/>
      <c r="Y62" s="58"/>
      <c r="Z62" s="58"/>
      <c r="AA62" s="58"/>
      <c r="AB62" s="58"/>
      <c r="AC62" s="58"/>
      <c r="AD62" s="58"/>
      <c r="AE62" s="58"/>
      <c r="AF62" s="58"/>
      <c r="AG62" s="58"/>
      <c r="AH62" s="58"/>
      <c r="AJ62" s="182"/>
      <c r="AK62" s="182"/>
      <c r="AL62" s="182"/>
      <c r="AM62" s="182"/>
    </row>
    <row r="63" spans="2:39" ht="40.15" customHeight="1" x14ac:dyDescent="0.35">
      <c r="B63" s="258" t="s">
        <v>133</v>
      </c>
      <c r="C63" s="259"/>
      <c r="D63" s="260"/>
      <c r="E63" s="54"/>
      <c r="F63" s="87">
        <f>F56+F57+F58+F59+F60</f>
        <v>2.9201100000000002</v>
      </c>
      <c r="G63" s="129">
        <f>((($E$56*G56-($E$61*G61)))/$F$63)</f>
        <v>233.39053953800808</v>
      </c>
      <c r="H63" s="129">
        <f t="shared" ref="H63:I63" si="13">((($E$56*H56-($E$61*H61)))/$F$63)</f>
        <v>156.8868767904394</v>
      </c>
      <c r="I63" s="129">
        <f t="shared" si="13"/>
        <v>66.58389458351499</v>
      </c>
      <c r="J63" s="129">
        <f>((($E$56*J56-($E$61*J61)))/$F$63)</f>
        <v>486.06946587628528</v>
      </c>
      <c r="K63" s="129">
        <f t="shared" ref="K63:S63" si="14">((($E$56*K56-($E$61*K61)))/$F$63)</f>
        <v>364.5520994072138</v>
      </c>
      <c r="L63" s="129">
        <f t="shared" si="14"/>
        <v>4.3399059453239808</v>
      </c>
      <c r="M63" s="129">
        <f t="shared" si="14"/>
        <v>86.154486474824537</v>
      </c>
      <c r="N63" s="129">
        <f t="shared" si="14"/>
        <v>1.8631510628024277</v>
      </c>
      <c r="O63" s="129">
        <f t="shared" si="14"/>
        <v>16.66394257065658</v>
      </c>
      <c r="P63" s="129">
        <f t="shared" si="14"/>
        <v>230.69197704880972</v>
      </c>
      <c r="Q63" s="90">
        <f t="shared" si="14"/>
        <v>0.21710930591655783</v>
      </c>
      <c r="R63" s="90">
        <f t="shared" si="14"/>
        <v>0.16090850087839156</v>
      </c>
      <c r="S63" s="129">
        <f t="shared" si="14"/>
        <v>3786.1339467006369</v>
      </c>
      <c r="T63" s="54"/>
    </row>
    <row r="64" spans="2:39" ht="47.45" customHeight="1" x14ac:dyDescent="0.35">
      <c r="B64" s="258" t="s">
        <v>134</v>
      </c>
      <c r="C64" s="259"/>
      <c r="D64" s="260"/>
      <c r="E64" s="85"/>
      <c r="F64" s="87">
        <f>SUM(F51:F61)</f>
        <v>2.9201100000000002</v>
      </c>
      <c r="G64" s="129">
        <f t="shared" ref="G64:S64" si="15">(G62*$F$62+G63*$F$63)/$F64</f>
        <v>233.39053953800808</v>
      </c>
      <c r="H64" s="129">
        <f t="shared" si="15"/>
        <v>156.8868767904394</v>
      </c>
      <c r="I64" s="129">
        <f t="shared" si="15"/>
        <v>66.58389458351499</v>
      </c>
      <c r="J64" s="129">
        <f t="shared" si="15"/>
        <v>486.06946587628528</v>
      </c>
      <c r="K64" s="129">
        <f t="shared" si="15"/>
        <v>364.5520994072138</v>
      </c>
      <c r="L64" s="129">
        <f t="shared" si="15"/>
        <v>4.3399059453239808</v>
      </c>
      <c r="M64" s="129">
        <f t="shared" si="15"/>
        <v>86.154486474824537</v>
      </c>
      <c r="N64" s="129">
        <f t="shared" si="15"/>
        <v>1.8631510628024277</v>
      </c>
      <c r="O64" s="129">
        <f t="shared" si="15"/>
        <v>16.66394257065658</v>
      </c>
      <c r="P64" s="129">
        <f t="shared" si="15"/>
        <v>230.69197704880972</v>
      </c>
      <c r="Q64" s="129">
        <f t="shared" si="15"/>
        <v>0.21710930591655783</v>
      </c>
      <c r="R64" s="90">
        <f t="shared" si="15"/>
        <v>0.16090850087839156</v>
      </c>
      <c r="S64" s="129">
        <f t="shared" si="15"/>
        <v>3786.1339467006369</v>
      </c>
      <c r="T64" s="90"/>
    </row>
    <row r="65" spans="2:22" ht="42.6" customHeight="1" x14ac:dyDescent="0.35">
      <c r="B65" s="261" t="s">
        <v>4</v>
      </c>
      <c r="C65" s="261"/>
      <c r="D65" s="261"/>
      <c r="E65" s="172">
        <f>E61/D51</f>
        <v>0.51331499999999997</v>
      </c>
      <c r="F65" s="55"/>
      <c r="G65" s="55"/>
      <c r="H65" s="55"/>
      <c r="I65" s="70"/>
      <c r="J65" s="70"/>
      <c r="K65" s="70"/>
      <c r="L65" s="70"/>
      <c r="M65" s="70"/>
      <c r="N65" s="70"/>
      <c r="O65" s="70"/>
      <c r="P65" s="70"/>
      <c r="Q65" s="70"/>
      <c r="R65" s="55"/>
    </row>
    <row r="66" spans="2:22" ht="42.6" customHeight="1" x14ac:dyDescent="0.25">
      <c r="I66" s="134"/>
      <c r="J66" s="134"/>
      <c r="K66" s="134"/>
      <c r="L66" s="134"/>
      <c r="M66" s="134"/>
      <c r="N66" s="134"/>
      <c r="O66" s="134"/>
      <c r="P66" s="134"/>
      <c r="Q66" s="134"/>
      <c r="R66" s="134"/>
      <c r="S66" s="134"/>
      <c r="T66" s="134"/>
      <c r="U66" s="134"/>
      <c r="V66" s="134"/>
    </row>
    <row r="67" spans="2:22" ht="42.6" customHeight="1" x14ac:dyDescent="0.25">
      <c r="J67" s="134"/>
      <c r="K67" s="134"/>
      <c r="L67" s="134"/>
      <c r="M67" s="134"/>
      <c r="N67" s="134"/>
      <c r="O67" s="134"/>
      <c r="P67" s="134"/>
      <c r="Q67" s="134"/>
      <c r="R67" s="134"/>
      <c r="S67" s="134"/>
      <c r="T67" s="134"/>
      <c r="U67" s="134"/>
      <c r="V67" s="134"/>
    </row>
    <row r="68" spans="2:22" x14ac:dyDescent="0.25">
      <c r="J68" s="124"/>
      <c r="K68" s="124"/>
      <c r="L68" s="124"/>
      <c r="M68" s="124"/>
      <c r="N68" s="124"/>
      <c r="O68" s="124"/>
      <c r="P68" s="124"/>
      <c r="Q68" s="124"/>
      <c r="R68" s="124"/>
      <c r="S68" s="124"/>
      <c r="T68" s="124"/>
      <c r="U68" s="124"/>
      <c r="V68" s="124"/>
    </row>
    <row r="69" spans="2:22" x14ac:dyDescent="0.25">
      <c r="I69" s="124"/>
      <c r="J69" s="124"/>
      <c r="K69" s="124"/>
      <c r="L69" s="124"/>
      <c r="M69" s="124"/>
      <c r="N69" s="124"/>
      <c r="O69" s="124"/>
      <c r="P69" s="124"/>
      <c r="Q69" s="124"/>
      <c r="R69" s="124"/>
      <c r="S69" s="124"/>
      <c r="T69" s="124"/>
      <c r="U69" s="124"/>
      <c r="V69" s="124"/>
    </row>
    <row r="70" spans="2:22" ht="18.75" x14ac:dyDescent="0.3">
      <c r="J70" s="81"/>
      <c r="K70" s="81"/>
      <c r="L70" s="81"/>
      <c r="M70" s="81"/>
      <c r="N70" s="81"/>
      <c r="O70" s="81"/>
      <c r="P70" s="81"/>
      <c r="Q70" s="81"/>
      <c r="R70" s="81"/>
      <c r="S70" s="81"/>
      <c r="T70" s="81"/>
      <c r="U70" s="80"/>
      <c r="V70" s="81"/>
    </row>
  </sheetData>
  <sheetProtection algorithmName="SHA-512" hashValue="o4Tgk4qsgsiDvFNvkLIFcnuFn2nXqgtcKl37B5FHYx3wB6QUiJoxt3XKTnVa3y0QZyiyqutPC9aX6QeiYAnO0g==" saltValue="AW1paiV5w9iBOJaDqCWCKw==" spinCount="100000" sheet="1" objects="1" scenarios="1"/>
  <mergeCells count="132">
    <mergeCell ref="AH49:AI50"/>
    <mergeCell ref="AD51:AE51"/>
    <mergeCell ref="AF51:AG51"/>
    <mergeCell ref="AH51:AI51"/>
    <mergeCell ref="B12:C12"/>
    <mergeCell ref="H22:I22"/>
    <mergeCell ref="P22:Q22"/>
    <mergeCell ref="S22:T22"/>
    <mergeCell ref="K23:L23"/>
    <mergeCell ref="AD49:AE50"/>
    <mergeCell ref="B50:C50"/>
    <mergeCell ref="X50:Y50"/>
    <mergeCell ref="Z50:AA50"/>
    <mergeCell ref="B46:C46"/>
    <mergeCell ref="B47:C47"/>
    <mergeCell ref="D46:E46"/>
    <mergeCell ref="D47:E47"/>
    <mergeCell ref="B44:C44"/>
    <mergeCell ref="B45:C45"/>
    <mergeCell ref="D44:E44"/>
    <mergeCell ref="D45:E45"/>
    <mergeCell ref="B51:C51"/>
    <mergeCell ref="V51:W51"/>
    <mergeCell ref="X51:Y51"/>
    <mergeCell ref="C2:AA2"/>
    <mergeCell ref="AN4:AQ4"/>
    <mergeCell ref="AF6:AG6"/>
    <mergeCell ref="J10:K10"/>
    <mergeCell ref="AN10:AO10"/>
    <mergeCell ref="AB11:AC11"/>
    <mergeCell ref="AG11:AH11"/>
    <mergeCell ref="B42:C42"/>
    <mergeCell ref="B43:C43"/>
    <mergeCell ref="D42:E42"/>
    <mergeCell ref="D43:E43"/>
    <mergeCell ref="B39:C39"/>
    <mergeCell ref="B41:C41"/>
    <mergeCell ref="B40:C40"/>
    <mergeCell ref="D39:E39"/>
    <mergeCell ref="D40:E40"/>
    <mergeCell ref="D41:E41"/>
    <mergeCell ref="AK25:AL25"/>
    <mergeCell ref="Z51:AA51"/>
    <mergeCell ref="AB51:AC51"/>
    <mergeCell ref="B48:C48"/>
    <mergeCell ref="V49:W50"/>
    <mergeCell ref="X49:AA49"/>
    <mergeCell ref="AB49:AC50"/>
    <mergeCell ref="AD52:AE52"/>
    <mergeCell ref="AF52:AG52"/>
    <mergeCell ref="AF49:AG50"/>
    <mergeCell ref="AH52:AI52"/>
    <mergeCell ref="B53:C53"/>
    <mergeCell ref="V53:W53"/>
    <mergeCell ref="X53:Y53"/>
    <mergeCell ref="Z53:AA53"/>
    <mergeCell ref="AB53:AC53"/>
    <mergeCell ref="AD53:AE53"/>
    <mergeCell ref="AF53:AG53"/>
    <mergeCell ref="AH53:AI53"/>
    <mergeCell ref="B52:C52"/>
    <mergeCell ref="V52:W52"/>
    <mergeCell ref="X52:Y52"/>
    <mergeCell ref="Z52:AA52"/>
    <mergeCell ref="AB52:AC52"/>
    <mergeCell ref="AD54:AE54"/>
    <mergeCell ref="AF54:AG54"/>
    <mergeCell ref="AH54:AI54"/>
    <mergeCell ref="B55:C55"/>
    <mergeCell ref="V55:W55"/>
    <mergeCell ref="X55:Y55"/>
    <mergeCell ref="Z55:AA55"/>
    <mergeCell ref="AB55:AC55"/>
    <mergeCell ref="AD55:AE55"/>
    <mergeCell ref="AF55:AG55"/>
    <mergeCell ref="AH55:AI55"/>
    <mergeCell ref="B54:C54"/>
    <mergeCell ref="V54:W54"/>
    <mergeCell ref="X54:Y54"/>
    <mergeCell ref="Z54:AA54"/>
    <mergeCell ref="AB54:AC54"/>
    <mergeCell ref="AD56:AE56"/>
    <mergeCell ref="AF56:AG56"/>
    <mergeCell ref="AH56:AI56"/>
    <mergeCell ref="B57:C57"/>
    <mergeCell ref="V57:W57"/>
    <mergeCell ref="X57:Y57"/>
    <mergeCell ref="Z57:AA57"/>
    <mergeCell ref="AB57:AC57"/>
    <mergeCell ref="AD57:AE57"/>
    <mergeCell ref="AF57:AG57"/>
    <mergeCell ref="AH57:AI57"/>
    <mergeCell ref="B56:C56"/>
    <mergeCell ref="V56:W56"/>
    <mergeCell ref="X56:Y56"/>
    <mergeCell ref="Z56:AA56"/>
    <mergeCell ref="AB56:AC56"/>
    <mergeCell ref="AD58:AE58"/>
    <mergeCell ref="AF58:AG58"/>
    <mergeCell ref="AH58:AI58"/>
    <mergeCell ref="B59:C59"/>
    <mergeCell ref="V59:W59"/>
    <mergeCell ref="X59:Y59"/>
    <mergeCell ref="Z59:AA59"/>
    <mergeCell ref="AB59:AC59"/>
    <mergeCell ref="AD59:AE59"/>
    <mergeCell ref="AF59:AG59"/>
    <mergeCell ref="AH59:AI59"/>
    <mergeCell ref="B58:C58"/>
    <mergeCell ref="V58:W58"/>
    <mergeCell ref="X58:Y58"/>
    <mergeCell ref="Z58:AA58"/>
    <mergeCell ref="AB58:AC58"/>
    <mergeCell ref="B62:D62"/>
    <mergeCell ref="B63:D63"/>
    <mergeCell ref="B64:D64"/>
    <mergeCell ref="B65:D65"/>
    <mergeCell ref="AD60:AE60"/>
    <mergeCell ref="AF60:AG60"/>
    <mergeCell ref="AH60:AI60"/>
    <mergeCell ref="B61:D61"/>
    <mergeCell ref="V61:Y61"/>
    <mergeCell ref="Z61:AA61"/>
    <mergeCell ref="AB61:AC61"/>
    <mergeCell ref="AD61:AE61"/>
    <mergeCell ref="AF61:AG61"/>
    <mergeCell ref="AH61:AI61"/>
    <mergeCell ref="B60:C60"/>
    <mergeCell ref="V60:W60"/>
    <mergeCell ref="X60:Y60"/>
    <mergeCell ref="Z60:AA60"/>
    <mergeCell ref="AB60:AC60"/>
  </mergeCells>
  <pageMargins left="0.7" right="0.7" top="0.75" bottom="0.75" header="0.3" footer="0.3"/>
  <pageSetup paperSize="9" scale="34"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B1:AT70"/>
  <sheetViews>
    <sheetView topLeftCell="A19" zoomScale="70" zoomScaleNormal="70" workbookViewId="0">
      <selection activeCell="R27" sqref="R27"/>
    </sheetView>
  </sheetViews>
  <sheetFormatPr baseColWidth="10" defaultColWidth="9.140625" defaultRowHeight="15" x14ac:dyDescent="0.25"/>
  <cols>
    <col min="2" max="2" width="14.42578125" customWidth="1"/>
    <col min="3" max="3" width="10" customWidth="1"/>
    <col min="4" max="4" width="9.140625" bestFit="1" customWidth="1"/>
    <col min="5" max="5" width="11.7109375" customWidth="1"/>
    <col min="6" max="6" width="10.85546875" customWidth="1"/>
    <col min="7" max="7" width="9.7109375" customWidth="1"/>
    <col min="8" max="8" width="10.28515625" customWidth="1"/>
    <col min="9" max="9" width="10" customWidth="1"/>
    <col min="10" max="10" width="8.85546875" customWidth="1"/>
    <col min="13" max="13" width="9.7109375" bestFit="1" customWidth="1"/>
    <col min="14" max="14" width="9.7109375" customWidth="1"/>
    <col min="15" max="15" width="9.42578125" customWidth="1"/>
    <col min="16" max="16" width="11" customWidth="1"/>
    <col min="17" max="17" width="10.85546875" customWidth="1"/>
    <col min="19" max="19" width="10.42578125" bestFit="1" customWidth="1"/>
    <col min="23" max="23" width="7.7109375" customWidth="1"/>
    <col min="24" max="24" width="6.85546875" customWidth="1"/>
    <col min="27" max="27" width="10.85546875" customWidth="1"/>
    <col min="28" max="28" width="11.28515625" customWidth="1"/>
    <col min="29" max="29" width="9.28515625" customWidth="1"/>
    <col min="31" max="31" width="9.7109375" customWidth="1"/>
    <col min="36" max="36" width="9.42578125" customWidth="1"/>
    <col min="37" max="37" width="8.28515625" customWidth="1"/>
    <col min="38" max="38" width="8.140625" customWidth="1"/>
    <col min="39" max="39" width="10.28515625" customWidth="1"/>
    <col min="40" max="40" width="16.42578125" bestFit="1" customWidth="1"/>
    <col min="43" max="43" width="11.140625" customWidth="1"/>
    <col min="44" max="44" width="9.85546875" bestFit="1" customWidth="1"/>
    <col min="45" max="45" width="10.28515625" bestFit="1" customWidth="1"/>
    <col min="46" max="46" width="1.28515625" customWidth="1"/>
  </cols>
  <sheetData>
    <row r="1" spans="2:46" ht="36.6" customHeight="1" x14ac:dyDescent="0.25"/>
    <row r="2" spans="2:46" ht="46.15" customHeight="1" x14ac:dyDescent="0.7">
      <c r="C2" s="298" t="s">
        <v>106</v>
      </c>
      <c r="D2" s="298"/>
      <c r="E2" s="298"/>
      <c r="F2" s="298"/>
      <c r="G2" s="298"/>
      <c r="H2" s="298"/>
      <c r="I2" s="298"/>
      <c r="J2" s="298"/>
      <c r="K2" s="298"/>
      <c r="L2" s="298"/>
      <c r="M2" s="298"/>
      <c r="N2" s="298"/>
      <c r="O2" s="298"/>
      <c r="P2" s="298"/>
      <c r="Q2" s="298"/>
      <c r="R2" s="298"/>
      <c r="S2" s="298"/>
      <c r="T2" s="298"/>
      <c r="U2" s="298"/>
      <c r="V2" s="298"/>
      <c r="W2" s="298"/>
      <c r="X2" s="298"/>
      <c r="Y2" s="298"/>
      <c r="Z2" s="298"/>
      <c r="AA2" s="298"/>
    </row>
    <row r="3" spans="2:46" ht="31.9" customHeight="1" thickBot="1" x14ac:dyDescent="0.3"/>
    <row r="4" spans="2:46" ht="18.75" x14ac:dyDescent="0.3">
      <c r="B4" s="1"/>
      <c r="C4" s="2"/>
      <c r="D4" s="2"/>
      <c r="E4" s="2"/>
      <c r="F4" s="2"/>
      <c r="G4" s="2"/>
      <c r="H4" s="2"/>
      <c r="I4" s="2"/>
      <c r="J4" s="2"/>
      <c r="K4" s="2"/>
      <c r="L4" s="2"/>
      <c r="M4" s="2"/>
      <c r="N4" s="2"/>
      <c r="O4" s="2"/>
      <c r="P4" s="2"/>
      <c r="Q4" s="2"/>
      <c r="R4" s="2"/>
      <c r="S4" s="2"/>
      <c r="T4" s="2"/>
      <c r="U4" s="2"/>
      <c r="V4" s="2"/>
      <c r="W4" s="2"/>
      <c r="X4" s="2"/>
      <c r="Y4" s="3"/>
      <c r="Z4" s="2"/>
      <c r="AA4" s="3"/>
      <c r="AB4" s="3"/>
      <c r="AC4" s="3"/>
      <c r="AD4" s="3"/>
      <c r="AE4" s="3"/>
      <c r="AF4" s="3"/>
      <c r="AG4" s="3"/>
      <c r="AH4" s="3"/>
      <c r="AI4" s="3"/>
      <c r="AJ4" s="3"/>
      <c r="AK4" s="3"/>
      <c r="AL4" s="3"/>
      <c r="AM4" s="2"/>
      <c r="AN4" s="299"/>
      <c r="AO4" s="299"/>
      <c r="AP4" s="299"/>
      <c r="AQ4" s="299"/>
      <c r="AR4" s="3"/>
      <c r="AS4" s="3"/>
      <c r="AT4" s="4"/>
    </row>
    <row r="5" spans="2:46" ht="18.75" x14ac:dyDescent="0.3">
      <c r="B5" s="5"/>
      <c r="C5" s="6"/>
      <c r="D5" s="6"/>
      <c r="E5" s="6"/>
      <c r="F5" s="6"/>
      <c r="G5" s="6"/>
      <c r="H5" s="6"/>
      <c r="I5" s="6"/>
      <c r="J5" s="6"/>
      <c r="K5" s="6"/>
      <c r="L5" s="6"/>
      <c r="M5" s="6"/>
      <c r="N5" s="6"/>
      <c r="O5" s="6"/>
      <c r="P5" s="6"/>
      <c r="Q5" s="6"/>
      <c r="R5" s="6"/>
      <c r="S5" s="6"/>
      <c r="T5" s="6"/>
      <c r="U5" s="6"/>
      <c r="V5" s="6"/>
      <c r="W5" s="6"/>
      <c r="X5" s="6"/>
      <c r="Y5" s="6"/>
      <c r="Z5" s="6"/>
      <c r="AA5" s="7"/>
      <c r="AB5" s="7"/>
      <c r="AC5" s="7"/>
      <c r="AD5" s="7"/>
      <c r="AE5" s="7"/>
      <c r="AF5" s="7"/>
      <c r="AG5" s="7"/>
      <c r="AH5" s="7"/>
      <c r="AI5" s="7"/>
      <c r="AJ5" s="7"/>
      <c r="AK5" s="7"/>
      <c r="AL5" s="7"/>
      <c r="AM5" s="7"/>
      <c r="AN5" s="7"/>
      <c r="AO5" s="8"/>
      <c r="AP5" s="9"/>
      <c r="AQ5" s="7"/>
      <c r="AR5" s="7"/>
      <c r="AS5" s="7"/>
      <c r="AT5" s="10"/>
    </row>
    <row r="6" spans="2:46" ht="18.75" x14ac:dyDescent="0.3">
      <c r="B6" s="5"/>
      <c r="C6" s="6"/>
      <c r="D6" s="6"/>
      <c r="E6" s="6"/>
      <c r="F6" s="6"/>
      <c r="G6" s="6"/>
      <c r="H6" s="6"/>
      <c r="I6" s="6"/>
      <c r="J6" s="6"/>
      <c r="K6" s="6"/>
      <c r="L6" s="6"/>
      <c r="M6" s="6"/>
      <c r="N6" s="6"/>
      <c r="O6" s="6"/>
      <c r="P6" s="6"/>
      <c r="Q6" s="6"/>
      <c r="R6" s="6"/>
      <c r="S6" s="6"/>
      <c r="T6" s="6"/>
      <c r="U6" s="6"/>
      <c r="V6" s="6"/>
      <c r="W6" s="6"/>
      <c r="X6" s="6"/>
      <c r="Y6" s="6"/>
      <c r="Z6" s="55"/>
      <c r="AA6" s="55"/>
      <c r="AB6" s="7"/>
      <c r="AC6" s="7"/>
      <c r="AD6" s="7"/>
      <c r="AE6" s="7"/>
      <c r="AF6" s="300"/>
      <c r="AG6" s="300"/>
      <c r="AH6" s="7"/>
      <c r="AL6" s="16">
        <f>D60</f>
        <v>4.0856099999999999E-2</v>
      </c>
      <c r="AM6" s="9" t="s">
        <v>1</v>
      </c>
      <c r="AN6" s="7"/>
      <c r="AO6" s="11"/>
      <c r="AP6" s="9"/>
      <c r="AQ6" s="7"/>
      <c r="AR6" s="7"/>
      <c r="AS6" s="7"/>
      <c r="AT6" s="10"/>
    </row>
    <row r="7" spans="2:46" ht="18.75" x14ac:dyDescent="0.3">
      <c r="B7" s="5"/>
      <c r="C7" s="6"/>
      <c r="D7" s="6"/>
      <c r="E7" s="6"/>
      <c r="F7" s="6"/>
      <c r="G7" s="6"/>
      <c r="H7" s="6"/>
      <c r="I7" s="6"/>
      <c r="J7" s="6"/>
      <c r="K7" s="6"/>
      <c r="L7" s="6"/>
      <c r="M7" s="6"/>
      <c r="N7" s="6"/>
      <c r="O7" s="6"/>
      <c r="P7" s="6"/>
      <c r="Q7" s="6"/>
      <c r="R7" s="6"/>
      <c r="S7" s="6"/>
      <c r="T7" s="6"/>
      <c r="U7" s="6"/>
      <c r="V7" s="55"/>
      <c r="W7" s="55"/>
      <c r="X7" s="6"/>
      <c r="Y7" s="6"/>
      <c r="Z7" s="55"/>
      <c r="AA7" s="12" t="s">
        <v>2</v>
      </c>
      <c r="AB7" s="12"/>
      <c r="AC7" s="7"/>
      <c r="AD7" s="7"/>
      <c r="AE7" s="7"/>
      <c r="AF7" s="8"/>
      <c r="AG7" s="9"/>
      <c r="AH7" s="7"/>
      <c r="AI7" s="7"/>
      <c r="AJ7" s="7"/>
      <c r="AK7" s="7"/>
      <c r="AL7" s="7"/>
      <c r="AM7" s="7"/>
      <c r="AN7" s="7"/>
      <c r="AO7" s="7"/>
      <c r="AP7" s="7"/>
      <c r="AQ7" s="7"/>
      <c r="AR7" s="7"/>
      <c r="AS7" s="7"/>
      <c r="AT7" s="10"/>
    </row>
    <row r="8" spans="2:46" ht="18.75" x14ac:dyDescent="0.3">
      <c r="B8" s="5"/>
      <c r="C8" s="6"/>
      <c r="D8" s="6"/>
      <c r="E8" s="6"/>
      <c r="F8" s="6"/>
      <c r="G8" s="6"/>
      <c r="H8" s="6"/>
      <c r="I8" s="6"/>
      <c r="J8" s="6"/>
      <c r="K8" s="6"/>
      <c r="L8" s="6"/>
      <c r="M8" s="6"/>
      <c r="N8" s="6"/>
      <c r="O8" s="6"/>
      <c r="P8" s="6"/>
      <c r="Q8" s="6"/>
      <c r="R8" s="6"/>
      <c r="S8" s="6"/>
      <c r="T8" s="6"/>
      <c r="U8" s="6"/>
      <c r="V8" s="6"/>
      <c r="W8" s="6"/>
      <c r="X8" s="6"/>
      <c r="Y8" s="6"/>
      <c r="Z8" s="11"/>
      <c r="AA8" s="8">
        <f>W13*Z20</f>
        <v>5.0999999999999996</v>
      </c>
      <c r="AB8" s="9" t="s">
        <v>1</v>
      </c>
      <c r="AC8" s="6"/>
      <c r="AD8" s="6"/>
      <c r="AE8" s="6"/>
      <c r="AF8" s="11"/>
      <c r="AG8" s="9"/>
      <c r="AH8" s="7"/>
      <c r="AI8" s="7"/>
      <c r="AJ8" s="7"/>
      <c r="AK8" s="7"/>
      <c r="AL8" s="7"/>
      <c r="AM8" s="6"/>
      <c r="AN8" s="7"/>
      <c r="AO8" s="55"/>
      <c r="AP8" s="55"/>
      <c r="AQ8" s="7"/>
      <c r="AR8" s="7"/>
      <c r="AS8" s="7"/>
      <c r="AT8" s="10"/>
    </row>
    <row r="9" spans="2:46" ht="18.75" x14ac:dyDescent="0.3">
      <c r="B9" s="5"/>
      <c r="C9" s="6"/>
      <c r="D9" s="6"/>
      <c r="E9" s="6"/>
      <c r="F9" s="6"/>
      <c r="G9" s="6"/>
      <c r="H9" s="6"/>
      <c r="I9" s="6"/>
      <c r="J9" s="6"/>
      <c r="K9" s="6"/>
      <c r="L9" s="6"/>
      <c r="M9" s="6"/>
      <c r="N9" s="6"/>
      <c r="O9" s="6"/>
      <c r="P9" s="6"/>
      <c r="Q9" s="6"/>
      <c r="R9" s="6"/>
      <c r="S9" s="6"/>
      <c r="T9" s="6"/>
      <c r="U9" s="6"/>
      <c r="V9" s="55"/>
      <c r="W9" s="55"/>
      <c r="X9" s="55"/>
      <c r="Y9" s="6"/>
      <c r="Z9" s="6"/>
      <c r="AA9" s="55"/>
      <c r="AB9" s="55"/>
      <c r="AC9" s="7"/>
      <c r="AD9" s="6"/>
      <c r="AE9" s="6"/>
      <c r="AF9" s="7"/>
      <c r="AG9" s="7"/>
      <c r="AH9" s="7"/>
      <c r="AI9" s="6"/>
      <c r="AJ9" s="6"/>
      <c r="AK9" s="6"/>
      <c r="AL9" s="6"/>
      <c r="AM9" s="55"/>
      <c r="AN9" s="55"/>
      <c r="AO9" s="55"/>
      <c r="AP9" s="55"/>
      <c r="AQ9" s="6"/>
      <c r="AR9" s="6"/>
      <c r="AS9" s="7"/>
      <c r="AT9" s="10"/>
    </row>
    <row r="10" spans="2:46" ht="21" x14ac:dyDescent="0.35">
      <c r="B10" s="5"/>
      <c r="C10" s="7"/>
      <c r="D10" s="7"/>
      <c r="E10" s="7"/>
      <c r="F10" s="7"/>
      <c r="G10" s="7"/>
      <c r="H10" s="6"/>
      <c r="I10" s="6"/>
      <c r="J10" s="301"/>
      <c r="K10" s="301"/>
      <c r="L10" s="6"/>
      <c r="M10" s="6"/>
      <c r="N10" s="6"/>
      <c r="O10" s="6"/>
      <c r="P10" s="6"/>
      <c r="Q10" s="55"/>
      <c r="R10" s="55"/>
      <c r="S10" s="55"/>
      <c r="T10" s="55"/>
      <c r="U10" s="55"/>
      <c r="V10" s="11"/>
      <c r="W10" s="55"/>
      <c r="X10" s="55"/>
      <c r="Y10" s="6"/>
      <c r="Z10" s="6"/>
      <c r="AA10" s="55"/>
      <c r="AB10" s="55"/>
      <c r="AC10" s="7"/>
      <c r="AD10" s="7"/>
      <c r="AE10" s="7"/>
      <c r="AF10" s="7"/>
      <c r="AG10" s="7"/>
      <c r="AH10" s="7"/>
      <c r="AI10" s="6"/>
      <c r="AJ10" s="6"/>
      <c r="AK10" s="55"/>
      <c r="AL10" s="55"/>
      <c r="AM10" s="55"/>
      <c r="AN10" s="300" t="s">
        <v>10</v>
      </c>
      <c r="AO10" s="300"/>
      <c r="AP10" s="9"/>
      <c r="AQ10" s="7"/>
      <c r="AR10" s="7"/>
      <c r="AS10" s="55"/>
      <c r="AT10" s="10"/>
    </row>
    <row r="11" spans="2:46" ht="22.9" customHeight="1" x14ac:dyDescent="0.3">
      <c r="B11" s="56"/>
      <c r="C11" s="55"/>
      <c r="D11" s="6"/>
      <c r="E11" s="6"/>
      <c r="F11" s="6"/>
      <c r="G11" s="7"/>
      <c r="H11" s="6"/>
      <c r="I11" s="6"/>
      <c r="J11" s="6"/>
      <c r="K11" s="6"/>
      <c r="L11" s="6"/>
      <c r="M11" s="6"/>
      <c r="N11" s="6"/>
      <c r="O11" s="6"/>
      <c r="P11" s="6"/>
      <c r="Q11" s="55"/>
      <c r="R11" s="55"/>
      <c r="S11" s="55"/>
      <c r="T11" s="55"/>
      <c r="U11" s="55"/>
      <c r="V11" s="6"/>
      <c r="W11" s="6"/>
      <c r="X11" s="6"/>
      <c r="Y11" s="6"/>
      <c r="Z11" s="55"/>
      <c r="AA11" s="55"/>
      <c r="AB11" s="300" t="s">
        <v>3</v>
      </c>
      <c r="AC11" s="300"/>
      <c r="AD11" s="7"/>
      <c r="AE11" s="7"/>
      <c r="AF11" s="7"/>
      <c r="AI11" s="6"/>
      <c r="AJ11" s="6"/>
      <c r="AK11" s="16"/>
      <c r="AL11" s="9"/>
      <c r="AM11" s="7"/>
      <c r="AN11" s="16">
        <f>AG13-AL6+AL23</f>
        <v>4.0447538999999999</v>
      </c>
      <c r="AO11" s="9" t="s">
        <v>1</v>
      </c>
      <c r="AP11" s="7"/>
      <c r="AQ11" s="7"/>
      <c r="AR11" s="7"/>
      <c r="AS11" s="55"/>
      <c r="AT11" s="10"/>
    </row>
    <row r="12" spans="2:46" ht="18.75" x14ac:dyDescent="0.3">
      <c r="B12" s="314" t="s">
        <v>0</v>
      </c>
      <c r="C12" s="300"/>
      <c r="D12" s="6"/>
      <c r="E12" s="6"/>
      <c r="F12" s="6"/>
      <c r="G12" s="7"/>
      <c r="H12" s="6"/>
      <c r="I12" s="6"/>
      <c r="J12" s="6"/>
      <c r="K12" s="6"/>
      <c r="L12" s="6"/>
      <c r="M12" s="6"/>
      <c r="N12" s="6"/>
      <c r="O12" s="6"/>
      <c r="P12" s="6"/>
      <c r="Q12" s="55"/>
      <c r="R12" s="55"/>
      <c r="S12" s="55"/>
      <c r="T12" s="55"/>
      <c r="U12" s="55"/>
      <c r="V12" s="6"/>
      <c r="W12" s="36" t="s">
        <v>15</v>
      </c>
      <c r="X12" s="6"/>
      <c r="Y12" s="6"/>
      <c r="Z12" s="55"/>
      <c r="AA12" s="55"/>
      <c r="AB12" s="8">
        <f>AA8</f>
        <v>5.0999999999999996</v>
      </c>
      <c r="AC12" s="9" t="s">
        <v>1</v>
      </c>
      <c r="AD12" s="7"/>
      <c r="AE12" s="7"/>
      <c r="AF12" s="7"/>
      <c r="AG12" s="300" t="s">
        <v>49</v>
      </c>
      <c r="AH12" s="300"/>
      <c r="AI12" s="6"/>
      <c r="AJ12" s="6"/>
      <c r="AK12" s="6"/>
      <c r="AL12" s="55"/>
      <c r="AM12" s="55"/>
      <c r="AN12" s="14"/>
      <c r="AO12" s="55"/>
      <c r="AP12" s="55"/>
      <c r="AQ12" s="14"/>
      <c r="AR12" s="7"/>
      <c r="AS12" s="55"/>
      <c r="AT12" s="10"/>
    </row>
    <row r="13" spans="2:46" ht="18.75" x14ac:dyDescent="0.3">
      <c r="B13" s="13">
        <f>D51</f>
        <v>6</v>
      </c>
      <c r="C13" s="9" t="s">
        <v>1</v>
      </c>
      <c r="D13" s="6"/>
      <c r="E13" s="6"/>
      <c r="F13" s="6"/>
      <c r="G13" s="6"/>
      <c r="H13" s="6"/>
      <c r="I13" s="6"/>
      <c r="J13" s="6"/>
      <c r="K13" s="6"/>
      <c r="L13" s="6"/>
      <c r="M13" s="8">
        <f>G14-K24</f>
        <v>6</v>
      </c>
      <c r="N13" s="45" t="s">
        <v>1</v>
      </c>
      <c r="O13" s="6"/>
      <c r="P13" s="6"/>
      <c r="Q13" s="8">
        <f>M13-P23</f>
        <v>6</v>
      </c>
      <c r="R13" s="9" t="s">
        <v>1</v>
      </c>
      <c r="S13" s="6"/>
      <c r="T13" s="6"/>
      <c r="U13" s="6"/>
      <c r="V13" s="6"/>
      <c r="W13" s="11">
        <f>Q13-S23</f>
        <v>6</v>
      </c>
      <c r="X13" s="9" t="s">
        <v>1</v>
      </c>
      <c r="Y13" s="6"/>
      <c r="Z13" s="55"/>
      <c r="AA13" s="55"/>
      <c r="AB13" s="11"/>
      <c r="AC13" s="9"/>
      <c r="AD13" s="7"/>
      <c r="AE13" s="7"/>
      <c r="AF13" s="7"/>
      <c r="AG13" s="8">
        <f>(AD20)*AB12</f>
        <v>3.1109999999999998</v>
      </c>
      <c r="AH13" s="9" t="s">
        <v>1</v>
      </c>
      <c r="AI13" s="6"/>
      <c r="AJ13" s="6"/>
      <c r="AK13" s="8"/>
      <c r="AL13" s="9"/>
      <c r="AM13" s="55"/>
      <c r="AN13" s="6"/>
      <c r="AO13" s="55"/>
      <c r="AP13" s="55"/>
      <c r="AQ13" s="7"/>
      <c r="AR13" s="6"/>
      <c r="AS13" s="6"/>
      <c r="AT13" s="17"/>
    </row>
    <row r="14" spans="2:46" ht="18.75" x14ac:dyDescent="0.3">
      <c r="B14" s="5"/>
      <c r="C14" s="6"/>
      <c r="D14" s="6"/>
      <c r="E14" s="6"/>
      <c r="F14" s="6"/>
      <c r="G14" s="8">
        <f>B13-G24</f>
        <v>6</v>
      </c>
      <c r="H14" s="9" t="s">
        <v>1</v>
      </c>
      <c r="I14" s="6"/>
      <c r="J14" s="6"/>
      <c r="K14" s="6"/>
      <c r="L14" s="6"/>
      <c r="M14" s="55"/>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7"/>
      <c r="AP14" s="7"/>
      <c r="AQ14" s="6"/>
      <c r="AR14" s="6"/>
      <c r="AS14" s="6"/>
      <c r="AT14" s="18"/>
    </row>
    <row r="15" spans="2:46" ht="18.75" x14ac:dyDescent="0.3">
      <c r="B15" s="5"/>
      <c r="C15" s="6"/>
      <c r="D15" s="6"/>
      <c r="E15" s="6"/>
      <c r="F15" s="6"/>
      <c r="G15" s="6"/>
      <c r="H15" s="6"/>
      <c r="I15" s="6"/>
      <c r="J15" s="6"/>
      <c r="K15" s="6"/>
      <c r="L15" s="6"/>
      <c r="M15" s="6"/>
      <c r="N15" s="6"/>
      <c r="O15" s="6"/>
      <c r="P15" s="6"/>
      <c r="Q15" s="6"/>
      <c r="R15" s="6"/>
      <c r="S15" s="6"/>
      <c r="T15" s="6"/>
      <c r="U15" s="6"/>
      <c r="V15" s="6"/>
      <c r="W15" s="6"/>
      <c r="X15" s="6"/>
      <c r="Y15" s="6"/>
      <c r="Z15" s="6"/>
      <c r="AA15" s="6"/>
      <c r="AB15" s="6"/>
      <c r="AC15" s="55"/>
      <c r="AD15" s="55"/>
      <c r="AE15" s="6"/>
      <c r="AF15" s="6"/>
      <c r="AG15" s="6"/>
      <c r="AH15" s="6"/>
      <c r="AI15" s="6"/>
      <c r="AJ15" s="6"/>
      <c r="AK15" s="6"/>
      <c r="AL15" s="6"/>
      <c r="AM15" s="6"/>
      <c r="AN15" s="6"/>
      <c r="AO15" s="6"/>
      <c r="AP15" s="6"/>
      <c r="AQ15" s="6"/>
      <c r="AR15" s="6"/>
      <c r="AS15" s="6"/>
      <c r="AT15" s="18"/>
    </row>
    <row r="16" spans="2:46" ht="18.75" x14ac:dyDescent="0.3">
      <c r="B16" s="5"/>
      <c r="C16" s="6"/>
      <c r="D16" s="6"/>
      <c r="E16" s="6"/>
      <c r="F16" s="6"/>
      <c r="G16" s="6"/>
      <c r="H16" s="6"/>
      <c r="I16" s="6"/>
      <c r="J16" s="6"/>
      <c r="K16" s="6"/>
      <c r="L16" s="6"/>
      <c r="M16" s="6"/>
      <c r="N16" s="6"/>
      <c r="O16" s="6"/>
      <c r="P16" s="6"/>
      <c r="Q16" s="6"/>
      <c r="R16" s="6"/>
      <c r="S16" s="6"/>
      <c r="T16" s="6"/>
      <c r="U16" s="6"/>
      <c r="V16" s="6"/>
      <c r="W16" s="6"/>
      <c r="X16" s="6"/>
      <c r="Y16" s="6"/>
      <c r="Z16" s="6"/>
      <c r="AA16" s="6"/>
      <c r="AB16" s="6"/>
      <c r="AC16" s="55"/>
      <c r="AD16" s="55"/>
      <c r="AE16" s="7"/>
      <c r="AF16" s="6"/>
      <c r="AG16" s="6"/>
      <c r="AH16" s="6"/>
      <c r="AI16" s="6"/>
      <c r="AJ16" s="6"/>
      <c r="AK16" s="6"/>
      <c r="AL16" s="6"/>
      <c r="AM16" s="6"/>
      <c r="AN16" s="6"/>
      <c r="AO16" s="6"/>
      <c r="AP16" s="6"/>
      <c r="AQ16" s="6"/>
      <c r="AR16" s="6"/>
      <c r="AS16" s="6"/>
      <c r="AT16" s="18"/>
    </row>
    <row r="17" spans="2:46" ht="18.75" x14ac:dyDescent="0.3">
      <c r="B17" s="5"/>
      <c r="C17" s="6"/>
      <c r="D17" s="6"/>
      <c r="E17" s="6"/>
      <c r="F17" s="6"/>
      <c r="G17" s="6"/>
      <c r="H17" s="6"/>
      <c r="I17" s="6"/>
      <c r="J17" s="6"/>
      <c r="K17" s="6"/>
      <c r="L17" s="6"/>
      <c r="M17" s="6"/>
      <c r="N17" s="6"/>
      <c r="O17" s="6"/>
      <c r="P17" s="6"/>
      <c r="Q17" s="6"/>
      <c r="R17" s="6"/>
      <c r="S17" s="6"/>
      <c r="T17" s="6"/>
      <c r="U17" s="6"/>
      <c r="V17" s="6"/>
      <c r="W17" s="6"/>
      <c r="X17" s="6"/>
      <c r="Y17" s="6"/>
      <c r="Z17" s="6"/>
      <c r="AA17" s="6"/>
      <c r="AB17" s="6"/>
      <c r="AC17" s="55"/>
      <c r="AD17" s="55"/>
      <c r="AE17" s="7"/>
      <c r="AF17" s="6"/>
      <c r="AG17" s="6"/>
      <c r="AH17" s="6"/>
      <c r="AI17" s="6"/>
      <c r="AJ17" s="6"/>
      <c r="AK17" s="6"/>
      <c r="AL17" s="6"/>
      <c r="AM17" s="6"/>
      <c r="AN17" s="6"/>
      <c r="AO17" s="6"/>
      <c r="AP17" s="6"/>
      <c r="AQ17" s="6"/>
      <c r="AR17" s="6"/>
      <c r="AS17" s="6"/>
      <c r="AT17" s="18"/>
    </row>
    <row r="18" spans="2:46" ht="22.5" x14ac:dyDescent="0.35">
      <c r="B18" s="5"/>
      <c r="C18" s="6"/>
      <c r="D18" s="19"/>
      <c r="E18" s="20"/>
      <c r="F18" s="19"/>
      <c r="G18" s="6"/>
      <c r="H18" s="6"/>
      <c r="I18" s="6"/>
      <c r="J18" s="6"/>
      <c r="K18" s="6"/>
      <c r="L18" s="6"/>
      <c r="M18" s="6"/>
      <c r="N18" s="6"/>
      <c r="O18" s="6"/>
      <c r="P18" s="6"/>
      <c r="Q18" s="6"/>
      <c r="R18" s="6"/>
      <c r="S18" s="6"/>
      <c r="T18" s="6"/>
      <c r="U18" s="6"/>
      <c r="V18" s="6"/>
      <c r="W18" s="6"/>
      <c r="X18" s="6"/>
      <c r="Y18" s="6"/>
      <c r="Z18" s="6"/>
      <c r="AA18" s="6"/>
      <c r="AB18" s="6"/>
      <c r="AC18" s="7"/>
      <c r="AD18" s="7"/>
      <c r="AE18" s="7"/>
      <c r="AF18" s="6"/>
      <c r="AG18" s="6"/>
      <c r="AH18" s="6"/>
      <c r="AI18" s="6"/>
      <c r="AJ18" s="6"/>
      <c r="AK18" s="6"/>
      <c r="AL18" s="6"/>
      <c r="AM18" s="6"/>
      <c r="AN18" s="6"/>
      <c r="AO18" s="6"/>
      <c r="AP18" s="6"/>
      <c r="AQ18" s="6"/>
      <c r="AR18" s="6"/>
      <c r="AS18" s="6"/>
      <c r="AT18" s="18"/>
    </row>
    <row r="19" spans="2:46" ht="23.25" x14ac:dyDescent="0.35">
      <c r="B19" s="5"/>
      <c r="C19" s="6"/>
      <c r="D19" s="19"/>
      <c r="E19" s="21"/>
      <c r="F19" s="61">
        <f>D40</f>
        <v>1</v>
      </c>
      <c r="G19" s="6"/>
      <c r="H19" s="7"/>
      <c r="I19" s="7"/>
      <c r="J19" s="7"/>
      <c r="K19" s="23">
        <v>1</v>
      </c>
      <c r="L19" s="7"/>
      <c r="M19" s="7"/>
      <c r="N19" s="7"/>
      <c r="O19" s="6"/>
      <c r="P19" s="6"/>
      <c r="Q19" s="6"/>
      <c r="R19" s="6"/>
      <c r="S19" s="6"/>
      <c r="T19" s="23">
        <v>1</v>
      </c>
      <c r="U19" s="6"/>
      <c r="V19" s="6"/>
      <c r="W19" s="6"/>
      <c r="X19" s="6"/>
      <c r="Y19" s="6"/>
      <c r="Z19" s="6"/>
      <c r="AA19" s="6"/>
      <c r="AB19" s="6"/>
      <c r="AC19" s="6"/>
      <c r="AD19" s="7"/>
      <c r="AE19" s="6"/>
      <c r="AF19" s="6"/>
      <c r="AG19" s="6"/>
      <c r="AH19" s="6"/>
      <c r="AI19" s="6"/>
      <c r="AJ19" s="8"/>
      <c r="AK19" s="9"/>
      <c r="AL19" s="6"/>
      <c r="AM19" s="6"/>
      <c r="AN19" s="6"/>
      <c r="AO19" s="6"/>
      <c r="AP19" s="6"/>
      <c r="AQ19" s="6"/>
      <c r="AR19" s="6"/>
      <c r="AS19" s="6"/>
      <c r="AT19" s="18"/>
    </row>
    <row r="20" spans="2:46" ht="31.15" customHeight="1" x14ac:dyDescent="0.35">
      <c r="B20" s="5"/>
      <c r="C20" s="6"/>
      <c r="D20" s="6"/>
      <c r="E20" s="22"/>
      <c r="F20" s="55"/>
      <c r="G20" s="55"/>
      <c r="H20" s="7"/>
      <c r="I20" s="7"/>
      <c r="J20" s="7"/>
      <c r="K20" s="7"/>
      <c r="L20" s="7"/>
      <c r="M20" s="7"/>
      <c r="N20" s="7"/>
      <c r="O20" s="6"/>
      <c r="P20" s="55"/>
      <c r="Q20" s="55"/>
      <c r="R20" s="55"/>
      <c r="S20" s="55"/>
      <c r="T20" s="55"/>
      <c r="U20" s="6"/>
      <c r="V20" s="6"/>
      <c r="W20" s="6"/>
      <c r="X20" s="23"/>
      <c r="Y20" s="6"/>
      <c r="Z20" s="25">
        <f>D44</f>
        <v>0.85</v>
      </c>
      <c r="AA20" s="6"/>
      <c r="AB20" s="6"/>
      <c r="AC20" s="6"/>
      <c r="AD20" s="26">
        <f>D46</f>
        <v>0.61</v>
      </c>
      <c r="AE20" s="6"/>
      <c r="AF20" s="6"/>
      <c r="AG20" s="6"/>
      <c r="AH20" s="6"/>
      <c r="AI20" s="7"/>
      <c r="AJ20" s="11"/>
      <c r="AL20" s="7"/>
      <c r="AM20" s="6"/>
      <c r="AN20" s="7"/>
      <c r="AO20" s="55"/>
      <c r="AP20" s="6"/>
      <c r="AQ20" s="6"/>
      <c r="AR20" s="6"/>
      <c r="AS20" s="6"/>
      <c r="AT20" s="10"/>
    </row>
    <row r="21" spans="2:46" ht="19.5" thickBot="1" x14ac:dyDescent="0.35">
      <c r="B21" s="5"/>
      <c r="C21" s="6"/>
      <c r="D21" s="6"/>
      <c r="E21" s="6"/>
      <c r="F21" s="6"/>
      <c r="G21" s="6"/>
      <c r="H21" s="6"/>
      <c r="I21" s="6"/>
      <c r="J21" s="6"/>
      <c r="K21" s="6"/>
      <c r="L21" s="6"/>
      <c r="M21" s="6"/>
      <c r="N21" s="6"/>
      <c r="O21" s="6"/>
      <c r="P21" s="55"/>
      <c r="Q21" s="55"/>
      <c r="R21" s="55"/>
      <c r="S21" s="55"/>
      <c r="T21" s="55"/>
      <c r="U21" s="6"/>
      <c r="V21" s="6"/>
      <c r="W21" s="6"/>
      <c r="X21" s="6"/>
      <c r="Y21" s="55"/>
      <c r="Z21" s="55"/>
      <c r="AA21" s="6"/>
      <c r="AB21" s="6"/>
      <c r="AC21" s="7"/>
      <c r="AD21" s="55"/>
      <c r="AE21" s="55"/>
      <c r="AF21" s="6"/>
      <c r="AG21" s="55"/>
      <c r="AH21" s="6"/>
      <c r="AI21" s="6"/>
      <c r="AJ21" s="55"/>
      <c r="AK21" s="55"/>
      <c r="AL21" s="6"/>
      <c r="AM21" s="6"/>
      <c r="AN21" s="6"/>
      <c r="AO21" s="55"/>
      <c r="AP21" s="6"/>
      <c r="AQ21" s="6"/>
      <c r="AR21" s="55"/>
      <c r="AS21" s="55"/>
      <c r="AT21" s="10"/>
    </row>
    <row r="22" spans="2:46" ht="23.25" x14ac:dyDescent="0.35">
      <c r="B22" s="5"/>
      <c r="C22" s="6"/>
      <c r="D22" s="6"/>
      <c r="E22" s="6"/>
      <c r="F22" s="6"/>
      <c r="G22" s="6"/>
      <c r="H22" s="300"/>
      <c r="I22" s="300"/>
      <c r="J22" s="6"/>
      <c r="K22" s="6"/>
      <c r="L22" s="6"/>
      <c r="M22" s="6"/>
      <c r="N22" s="6"/>
      <c r="O22" s="6"/>
      <c r="P22" s="300" t="s">
        <v>14</v>
      </c>
      <c r="Q22" s="300"/>
      <c r="R22" s="55"/>
      <c r="S22" s="300" t="s">
        <v>6</v>
      </c>
      <c r="T22" s="300"/>
      <c r="U22" s="6"/>
      <c r="V22" s="6"/>
      <c r="W22" s="6"/>
      <c r="X22" s="6"/>
      <c r="Y22" s="25"/>
      <c r="Z22" s="55"/>
      <c r="AA22" s="6"/>
      <c r="AB22" s="6"/>
      <c r="AC22" s="7"/>
      <c r="AD22" s="7"/>
      <c r="AE22" s="6"/>
      <c r="AF22" s="6"/>
      <c r="AG22" s="26"/>
      <c r="AH22" s="6"/>
      <c r="AI22" s="6"/>
      <c r="AJ22" s="55"/>
      <c r="AK22" s="55"/>
      <c r="AL22" s="300" t="s">
        <v>48</v>
      </c>
      <c r="AM22" s="300"/>
      <c r="AN22" s="6"/>
      <c r="AO22" s="106" t="s">
        <v>102</v>
      </c>
      <c r="AP22" s="27"/>
      <c r="AQ22" s="27"/>
      <c r="AR22" s="105">
        <f>B13</f>
        <v>6</v>
      </c>
      <c r="AS22" s="28" t="s">
        <v>1</v>
      </c>
      <c r="AT22" s="10"/>
    </row>
    <row r="23" spans="2:46" ht="23.25" x14ac:dyDescent="0.35">
      <c r="B23" s="5"/>
      <c r="C23" s="6"/>
      <c r="D23" s="6"/>
      <c r="E23" s="6"/>
      <c r="F23" s="6"/>
      <c r="G23" s="36" t="s">
        <v>12</v>
      </c>
      <c r="H23" s="36"/>
      <c r="J23" s="6"/>
      <c r="K23" s="300" t="s">
        <v>6</v>
      </c>
      <c r="L23" s="300"/>
      <c r="M23" s="6"/>
      <c r="N23" s="6"/>
      <c r="O23" s="6"/>
      <c r="P23" s="16">
        <v>0</v>
      </c>
      <c r="Q23" s="16" t="s">
        <v>1</v>
      </c>
      <c r="R23" s="55"/>
      <c r="S23" s="16">
        <f>(1-T19)*Q13</f>
        <v>0</v>
      </c>
      <c r="T23" s="9" t="s">
        <v>1</v>
      </c>
      <c r="U23" s="6"/>
      <c r="V23" s="55"/>
      <c r="W23" s="36" t="s">
        <v>13</v>
      </c>
      <c r="X23" s="36"/>
      <c r="Y23" s="25"/>
      <c r="Z23" s="6"/>
      <c r="AA23" s="6"/>
      <c r="AB23" s="6"/>
      <c r="AC23" s="7"/>
      <c r="AD23" s="7"/>
      <c r="AE23" s="6"/>
      <c r="AF23" s="36" t="s">
        <v>7</v>
      </c>
      <c r="AG23" s="36"/>
      <c r="AH23" s="6"/>
      <c r="AI23" s="6"/>
      <c r="AJ23" s="55"/>
      <c r="AK23" s="55"/>
      <c r="AL23" s="16">
        <f>AF24*AI29</f>
        <v>0.97460999999999998</v>
      </c>
      <c r="AM23" s="9" t="s">
        <v>1</v>
      </c>
      <c r="AN23" s="6"/>
      <c r="AO23" s="29" t="s">
        <v>11</v>
      </c>
      <c r="AP23" s="30"/>
      <c r="AQ23" s="30"/>
      <c r="AR23" s="49">
        <f>AN11</f>
        <v>4.0447538999999999</v>
      </c>
      <c r="AS23" s="31" t="s">
        <v>1</v>
      </c>
      <c r="AT23" s="10"/>
    </row>
    <row r="24" spans="2:46" ht="23.25" x14ac:dyDescent="0.35">
      <c r="B24" s="5"/>
      <c r="C24" s="6"/>
      <c r="D24" s="6"/>
      <c r="E24" s="6"/>
      <c r="F24" s="6"/>
      <c r="G24" s="9">
        <f>(1-F19)*B13</f>
        <v>0</v>
      </c>
      <c r="H24" s="9" t="s">
        <v>1</v>
      </c>
      <c r="J24" s="6"/>
      <c r="K24" s="16">
        <f>(1-K19)*G14</f>
        <v>0</v>
      </c>
      <c r="L24" s="9" t="s">
        <v>1</v>
      </c>
      <c r="M24" s="6"/>
      <c r="N24" s="6"/>
      <c r="O24" s="6"/>
      <c r="P24" s="55"/>
      <c r="Q24" s="55"/>
      <c r="R24" s="55"/>
      <c r="S24" s="55"/>
      <c r="T24" s="55"/>
      <c r="U24" s="6"/>
      <c r="V24" s="55"/>
      <c r="W24" s="8">
        <f>W13-AA8</f>
        <v>0.90000000000000036</v>
      </c>
      <c r="X24" s="9" t="s">
        <v>1</v>
      </c>
      <c r="Y24" s="25"/>
      <c r="Z24" s="6"/>
      <c r="AA24" s="6"/>
      <c r="AB24" s="6"/>
      <c r="AC24" s="7"/>
      <c r="AD24" s="7"/>
      <c r="AE24" s="6"/>
      <c r="AF24" s="50">
        <f>AB12*(1-AD20)</f>
        <v>1.9889999999999999</v>
      </c>
      <c r="AG24" s="9" t="s">
        <v>1</v>
      </c>
      <c r="AH24" s="6"/>
      <c r="AI24" s="6"/>
      <c r="AJ24" s="55"/>
      <c r="AK24" s="55"/>
      <c r="AL24" s="6"/>
      <c r="AM24" s="6"/>
      <c r="AN24" s="6"/>
      <c r="AO24" s="29" t="s">
        <v>4</v>
      </c>
      <c r="AP24" s="30"/>
      <c r="AQ24" s="30"/>
      <c r="AR24" s="53">
        <f>AR23/(B13)</f>
        <v>0.67412565000000002</v>
      </c>
      <c r="AS24" s="31"/>
      <c r="AT24" s="10"/>
    </row>
    <row r="25" spans="2:46" ht="24" thickBot="1" x14ac:dyDescent="0.4">
      <c r="B25" s="5"/>
      <c r="C25" s="6"/>
      <c r="D25" s="6"/>
      <c r="E25" s="6"/>
      <c r="F25" s="6"/>
      <c r="G25" s="6"/>
      <c r="H25" s="6"/>
      <c r="I25" s="6"/>
      <c r="J25" s="6"/>
      <c r="K25" s="11"/>
      <c r="L25" s="9"/>
      <c r="M25" s="6"/>
      <c r="N25" s="6"/>
      <c r="O25" s="6"/>
      <c r="P25" s="55"/>
      <c r="Q25" s="55"/>
      <c r="R25" s="55"/>
      <c r="S25" s="55"/>
      <c r="T25" s="55"/>
      <c r="U25" s="6"/>
      <c r="V25" s="11"/>
      <c r="W25" s="9"/>
      <c r="X25" s="55"/>
      <c r="Y25" s="6"/>
      <c r="Z25" s="6"/>
      <c r="AA25" s="6"/>
      <c r="AB25" s="6"/>
      <c r="AC25" s="7"/>
      <c r="AD25" s="7"/>
      <c r="AE25" s="6"/>
      <c r="AH25" s="6"/>
      <c r="AI25" s="6"/>
      <c r="AJ25" s="35"/>
      <c r="AM25" s="46"/>
      <c r="AN25" s="6"/>
      <c r="AO25" s="32" t="s">
        <v>5</v>
      </c>
      <c r="AP25" s="33"/>
      <c r="AQ25" s="33"/>
      <c r="AR25" s="48">
        <f>G24+K24+P23+S23+W24+AF31+AK31</f>
        <v>1.9552461000000003</v>
      </c>
      <c r="AS25" s="34" t="s">
        <v>1</v>
      </c>
      <c r="AT25" s="10"/>
    </row>
    <row r="26" spans="2:46" ht="18.75" x14ac:dyDescent="0.3">
      <c r="B26" s="5"/>
      <c r="C26" s="6"/>
      <c r="D26" s="6"/>
      <c r="E26" s="6"/>
      <c r="F26" s="6"/>
      <c r="G26" s="6"/>
      <c r="H26" s="6"/>
      <c r="I26" s="6"/>
      <c r="J26" s="6"/>
      <c r="K26" s="6"/>
      <c r="L26" s="55"/>
      <c r="M26" s="55"/>
      <c r="N26" s="6"/>
      <c r="O26" s="6"/>
      <c r="P26" s="55"/>
      <c r="Q26" s="55"/>
      <c r="R26" s="55"/>
      <c r="S26" s="55"/>
      <c r="T26" s="55"/>
      <c r="U26" s="6"/>
      <c r="V26" s="6"/>
      <c r="W26" s="7"/>
      <c r="X26" s="7"/>
      <c r="Y26" s="6"/>
      <c r="Z26" s="6"/>
      <c r="AA26" s="6"/>
      <c r="AB26" s="6"/>
      <c r="AC26" s="7"/>
      <c r="AD26" s="7"/>
      <c r="AH26" s="6"/>
      <c r="AI26" s="6"/>
      <c r="AJ26" s="6"/>
      <c r="AM26" s="55"/>
      <c r="AN26" s="55"/>
      <c r="AO26" s="6"/>
      <c r="AP26" s="7"/>
      <c r="AQ26" s="7"/>
      <c r="AR26" s="6"/>
      <c r="AS26" s="6"/>
      <c r="AT26" s="10"/>
    </row>
    <row r="27" spans="2:46" ht="18.75" x14ac:dyDescent="0.3">
      <c r="B27" s="5"/>
      <c r="C27" s="6"/>
      <c r="D27" s="6"/>
      <c r="E27" s="6"/>
      <c r="F27" s="6"/>
      <c r="G27" s="6"/>
      <c r="H27" s="6"/>
      <c r="I27" s="6"/>
      <c r="J27" s="6"/>
      <c r="K27" s="6"/>
      <c r="L27" s="55"/>
      <c r="M27" s="55"/>
      <c r="N27" s="6"/>
      <c r="O27" s="55"/>
      <c r="P27" s="55"/>
      <c r="Q27" s="55"/>
      <c r="R27" s="55"/>
      <c r="S27" s="55"/>
      <c r="T27" s="55"/>
      <c r="U27" s="6"/>
      <c r="V27" s="6"/>
      <c r="W27" s="55"/>
      <c r="X27" s="55"/>
      <c r="Y27" s="6"/>
      <c r="Z27" s="6"/>
      <c r="AA27" s="6"/>
      <c r="AB27" s="7"/>
      <c r="AC27" s="36"/>
      <c r="AD27" s="36"/>
      <c r="AH27" s="6"/>
      <c r="AI27" s="6"/>
      <c r="AJ27" s="6"/>
      <c r="AK27" s="16"/>
      <c r="AL27" s="9"/>
      <c r="AM27" s="55"/>
      <c r="AN27" s="55"/>
      <c r="AO27" s="6"/>
      <c r="AP27" s="7"/>
      <c r="AQ27" s="7"/>
      <c r="AR27" s="6"/>
      <c r="AS27" s="7"/>
      <c r="AT27" s="10"/>
    </row>
    <row r="28" spans="2:46" ht="18.75" x14ac:dyDescent="0.3">
      <c r="B28" s="5"/>
      <c r="C28" s="9"/>
      <c r="D28" s="9"/>
      <c r="E28" s="6"/>
      <c r="F28" s="6"/>
      <c r="G28" s="6"/>
      <c r="H28" s="6"/>
      <c r="I28" s="6"/>
      <c r="J28" s="6"/>
      <c r="K28" s="6"/>
      <c r="L28" s="55"/>
      <c r="M28" s="55"/>
      <c r="N28" s="6"/>
      <c r="O28" s="55"/>
      <c r="P28" s="55"/>
      <c r="Q28" s="55"/>
      <c r="R28" s="55"/>
      <c r="S28" s="55"/>
      <c r="T28" s="55"/>
      <c r="U28" s="6"/>
      <c r="V28" s="6"/>
      <c r="W28" s="55"/>
      <c r="X28" s="55"/>
      <c r="Y28" s="6"/>
      <c r="Z28" s="6"/>
      <c r="AA28" s="6"/>
      <c r="AB28" s="7"/>
      <c r="AC28" s="8"/>
      <c r="AD28" s="8"/>
      <c r="AE28" s="8"/>
      <c r="AF28" s="55"/>
      <c r="AG28" s="55"/>
      <c r="AH28" s="6"/>
      <c r="AI28" s="6"/>
      <c r="AJ28" s="6"/>
      <c r="AK28" s="55"/>
      <c r="AL28" s="55"/>
      <c r="AM28" s="55"/>
      <c r="AN28" s="55"/>
      <c r="AO28" s="6"/>
      <c r="AP28" s="7"/>
      <c r="AQ28" s="7"/>
      <c r="AR28" s="47"/>
      <c r="AS28" s="7"/>
      <c r="AT28" s="10"/>
    </row>
    <row r="29" spans="2:46" ht="18.75" x14ac:dyDescent="0.3">
      <c r="B29" s="5"/>
      <c r="C29" s="37"/>
      <c r="D29" s="9"/>
      <c r="E29" s="6"/>
      <c r="F29" s="6"/>
      <c r="G29" s="6"/>
      <c r="H29" s="6"/>
      <c r="I29" s="6"/>
      <c r="J29" s="6"/>
      <c r="K29" s="6"/>
      <c r="L29" s="6"/>
      <c r="M29" s="6"/>
      <c r="N29" s="6"/>
      <c r="O29" s="55"/>
      <c r="P29" s="55"/>
      <c r="Q29" s="6"/>
      <c r="R29" s="6"/>
      <c r="S29" s="6"/>
      <c r="T29" s="6"/>
      <c r="U29" s="6"/>
      <c r="V29" s="6"/>
      <c r="W29" s="55"/>
      <c r="X29" s="55"/>
      <c r="Y29" s="6"/>
      <c r="Z29" s="6"/>
      <c r="AA29" s="6"/>
      <c r="AB29" s="7"/>
      <c r="AC29" s="38"/>
      <c r="AD29" s="11"/>
      <c r="AE29" s="11"/>
      <c r="AI29" s="24">
        <f>D47</f>
        <v>0.49</v>
      </c>
      <c r="AJ29" s="6"/>
      <c r="AK29" s="55"/>
      <c r="AL29" s="55"/>
      <c r="AM29" s="8"/>
      <c r="AN29" s="9"/>
      <c r="AO29" s="6"/>
      <c r="AP29" s="6"/>
      <c r="AQ29" s="6"/>
      <c r="AR29" s="6"/>
      <c r="AS29" s="7"/>
      <c r="AT29" s="10"/>
    </row>
    <row r="30" spans="2:46" ht="18.75" x14ac:dyDescent="0.3">
      <c r="B30" s="5"/>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12" t="s">
        <v>35</v>
      </c>
      <c r="AG30" s="55"/>
      <c r="AI30" s="6"/>
      <c r="AJ30" s="6"/>
      <c r="AK30" s="36" t="s">
        <v>17</v>
      </c>
      <c r="AL30" s="36"/>
      <c r="AM30" s="11"/>
      <c r="AN30" s="9"/>
      <c r="AO30" s="6"/>
      <c r="AP30" s="6"/>
      <c r="AQ30" s="6"/>
      <c r="AR30" s="6"/>
      <c r="AS30" s="6"/>
      <c r="AT30" s="10"/>
    </row>
    <row r="31" spans="2:46" ht="18.75" x14ac:dyDescent="0.3">
      <c r="B31" s="5"/>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9">
        <f>AL6/2</f>
        <v>2.042805E-2</v>
      </c>
      <c r="AG31" s="9" t="s">
        <v>1</v>
      </c>
      <c r="AH31" s="6"/>
      <c r="AI31" s="6"/>
      <c r="AJ31" s="6"/>
      <c r="AK31" s="16">
        <f>AF24-AL23+AL6/2</f>
        <v>1.0348180499999999</v>
      </c>
      <c r="AL31" s="9" t="s">
        <v>1</v>
      </c>
      <c r="AM31" s="6"/>
      <c r="AN31" s="6"/>
      <c r="AO31" s="6"/>
      <c r="AP31" s="6"/>
      <c r="AQ31" s="6"/>
      <c r="AR31" s="6"/>
      <c r="AS31" s="6"/>
      <c r="AT31" s="10"/>
    </row>
    <row r="32" spans="2:46" ht="18.75" x14ac:dyDescent="0.3">
      <c r="B32" s="5"/>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H32" s="6"/>
      <c r="AI32" s="6"/>
      <c r="AJ32" s="55"/>
      <c r="AK32" s="55"/>
      <c r="AL32" s="55"/>
      <c r="AM32" s="6"/>
      <c r="AN32" s="6"/>
      <c r="AO32" s="6"/>
      <c r="AP32" s="6"/>
      <c r="AQ32" s="6"/>
      <c r="AR32" s="6"/>
      <c r="AS32" s="55"/>
      <c r="AT32" s="10"/>
    </row>
    <row r="33" spans="2:46" ht="18.75" x14ac:dyDescent="0.3">
      <c r="B33" s="5"/>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H33" s="6"/>
      <c r="AI33" s="55"/>
      <c r="AJ33" s="16"/>
      <c r="AK33" s="9"/>
      <c r="AL33" s="55"/>
      <c r="AM33" s="6"/>
      <c r="AN33" s="6"/>
      <c r="AO33" s="6"/>
      <c r="AP33" s="6"/>
      <c r="AQ33" s="6"/>
      <c r="AR33" s="6"/>
      <c r="AS33" s="7"/>
      <c r="AT33" s="10"/>
    </row>
    <row r="34" spans="2:46" ht="18.75" x14ac:dyDescent="0.3">
      <c r="B34" s="5"/>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H34" s="6"/>
      <c r="AI34" s="55"/>
      <c r="AJ34" s="55"/>
      <c r="AK34" s="55"/>
      <c r="AL34" s="6"/>
      <c r="AM34" s="6"/>
      <c r="AN34" s="6"/>
      <c r="AO34" s="6"/>
      <c r="AP34" s="6"/>
      <c r="AQ34" s="6"/>
      <c r="AR34" s="6"/>
      <c r="AS34" s="55"/>
      <c r="AT34" s="10"/>
    </row>
    <row r="35" spans="2:46" ht="18.75" x14ac:dyDescent="0.3">
      <c r="B35" s="5"/>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10"/>
    </row>
    <row r="36" spans="2:46" ht="21" x14ac:dyDescent="0.35">
      <c r="B36" s="5"/>
      <c r="C36" s="40" t="s">
        <v>205</v>
      </c>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10"/>
    </row>
    <row r="37" spans="2:46" ht="19.5" thickBot="1" x14ac:dyDescent="0.35">
      <c r="B37" s="41"/>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3"/>
    </row>
    <row r="38" spans="2:46" ht="23.45" customHeight="1" x14ac:dyDescent="0.25"/>
    <row r="39" spans="2:46" ht="42" hidden="1" customHeight="1" x14ac:dyDescent="0.35">
      <c r="B39" s="306" t="s">
        <v>44</v>
      </c>
      <c r="C39" s="306"/>
      <c r="D39" s="307" t="str">
        <f>'PFD (Opt 13)'!D39</f>
        <v>Flow Recovery (%)</v>
      </c>
      <c r="E39" s="307"/>
      <c r="F39" s="143" t="str">
        <f>'PFD (Opt 13)'!F39</f>
        <v>COD</v>
      </c>
      <c r="G39" s="143" t="str">
        <f>'PFD (Opt 13)'!G39</f>
        <v>BOD</v>
      </c>
      <c r="H39" s="143" t="str">
        <f>'PFD (Opt 13)'!H39</f>
        <v>TOC</v>
      </c>
      <c r="I39" s="143" t="str">
        <f>'PFD (Opt 13)'!I39</f>
        <v>TSS</v>
      </c>
      <c r="J39" s="143" t="str">
        <f>'PFD (Opt 13)'!J39</f>
        <v>VSS</v>
      </c>
      <c r="K39" s="143" t="str">
        <f>'PFD (Opt 13)'!K39</f>
        <v>Turbidity</v>
      </c>
      <c r="L39" s="143" t="str">
        <f>'PFD (Opt 13)'!L39</f>
        <v>TKN</v>
      </c>
      <c r="M39" s="143" t="str">
        <f>'PFD (Opt 13)'!M39</f>
        <v>NH3</v>
      </c>
      <c r="N39" s="143" t="str">
        <f>'PFD (Opt 13)'!N39</f>
        <v>NO3</v>
      </c>
      <c r="O39" s="143" t="str">
        <f>'PFD (Opt 13)'!O39</f>
        <v>TN</v>
      </c>
      <c r="P39" s="143" t="str">
        <f>'PFD (Opt 13)'!P39</f>
        <v>TP</v>
      </c>
      <c r="Q39" s="143" t="str">
        <f>'PFD (Opt 13)'!Q39</f>
        <v>RP(OP)</v>
      </c>
      <c r="R39" s="143" t="str">
        <f>'PFD (Opt 13)'!R39</f>
        <v>TDS</v>
      </c>
      <c r="S39" s="142"/>
      <c r="T39" s="144"/>
      <c r="U39" s="145"/>
      <c r="V39" s="146" t="s">
        <v>66</v>
      </c>
      <c r="W39" s="147"/>
      <c r="X39" s="147"/>
      <c r="Y39" s="147"/>
      <c r="Z39" s="147"/>
      <c r="AA39" s="142"/>
      <c r="AB39" s="142"/>
      <c r="AC39" s="142"/>
      <c r="AD39" s="142"/>
    </row>
    <row r="40" spans="2:46" ht="32.450000000000003" hidden="1" customHeight="1" x14ac:dyDescent="0.35">
      <c r="B40" s="302" t="s">
        <v>139</v>
      </c>
      <c r="C40" s="303"/>
      <c r="D40" s="304">
        <f>'PFD (Opt 13)'!D40</f>
        <v>1</v>
      </c>
      <c r="E40" s="305"/>
      <c r="F40" s="148">
        <f>'PFD (Opt 13)'!F40</f>
        <v>0.03</v>
      </c>
      <c r="G40" s="149">
        <f>'PFD (Opt 13)'!G40</f>
        <v>0.03</v>
      </c>
      <c r="H40" s="149">
        <f>'PFD (Opt 13)'!H40</f>
        <v>0.03</v>
      </c>
      <c r="I40" s="149">
        <f>'PFD (Opt 13)'!I40</f>
        <v>0.25</v>
      </c>
      <c r="J40" s="149">
        <f>'PFD (Opt 13)'!J40</f>
        <v>0.25</v>
      </c>
      <c r="K40" s="149">
        <f>'PFD (Opt 13)'!K40</f>
        <v>0.25</v>
      </c>
      <c r="L40" s="149">
        <f>'PFD (Opt 13)'!L40</f>
        <v>0.03</v>
      </c>
      <c r="M40" s="149">
        <f>'PFD (Opt 13)'!M40</f>
        <v>0</v>
      </c>
      <c r="N40" s="149">
        <f>'PFD (Opt 13)'!N40</f>
        <v>0</v>
      </c>
      <c r="O40" s="149">
        <f>'PFD (Opt 13)'!O40</f>
        <v>0.03</v>
      </c>
      <c r="P40" s="149">
        <f>'PFD (Opt 13)'!P40</f>
        <v>0.02</v>
      </c>
      <c r="Q40" s="149">
        <f>'PFD (Opt 13)'!Q40</f>
        <v>0</v>
      </c>
      <c r="R40" s="149">
        <f>'PFD (Opt 13)'!R40</f>
        <v>0</v>
      </c>
      <c r="S40" s="142"/>
      <c r="T40" s="142"/>
      <c r="U40" s="142"/>
      <c r="V40" s="150" t="s">
        <v>81</v>
      </c>
      <c r="W40" s="150"/>
      <c r="X40" s="147"/>
      <c r="Y40" s="147"/>
      <c r="Z40" s="147"/>
      <c r="AA40" s="142"/>
      <c r="AB40" s="142"/>
      <c r="AC40" s="142"/>
      <c r="AD40" s="142"/>
    </row>
    <row r="41" spans="2:46" ht="32.450000000000003" hidden="1" customHeight="1" x14ac:dyDescent="0.35">
      <c r="B41" s="302" t="s">
        <v>26</v>
      </c>
      <c r="C41" s="303"/>
      <c r="D41" s="304">
        <f>'PFD (Opt 13)'!D41</f>
        <v>0.89</v>
      </c>
      <c r="E41" s="305"/>
      <c r="F41" s="148">
        <f>'PFD (Opt 13)'!F41</f>
        <v>0.63</v>
      </c>
      <c r="G41" s="149">
        <f>'PFD (Opt 13)'!G41</f>
        <v>0.7</v>
      </c>
      <c r="H41" s="149">
        <f>'PFD (Opt 13)'!H41</f>
        <v>0.7</v>
      </c>
      <c r="I41" s="148">
        <f>'PFD (Opt 13)'!I41</f>
        <v>0.92</v>
      </c>
      <c r="J41" s="148">
        <f>'PFD (Opt 13)'!J41</f>
        <v>0.92</v>
      </c>
      <c r="K41" s="151">
        <f>'PFD (Opt 13)'!K41</f>
        <v>0.95</v>
      </c>
      <c r="L41" s="151">
        <f>'PFD (Opt 13)'!L41</f>
        <v>0.8</v>
      </c>
      <c r="M41" s="149">
        <f>'PFD (Opt 13)'!M41</f>
        <v>0</v>
      </c>
      <c r="N41" s="149">
        <f>'PFD (Opt 13)'!N41</f>
        <v>0</v>
      </c>
      <c r="O41" s="149">
        <f>'PFD (Opt 13)'!O41</f>
        <v>0</v>
      </c>
      <c r="P41" s="148">
        <f>'PFD (Opt 13)'!P41</f>
        <v>0.91</v>
      </c>
      <c r="Q41" s="151">
        <f>'PFD (Opt 13)'!Q41</f>
        <v>0.5</v>
      </c>
      <c r="R41" s="149">
        <f>'PFD (Opt 13)'!R41</f>
        <v>0</v>
      </c>
      <c r="S41" s="142"/>
      <c r="T41" s="142"/>
      <c r="U41" s="142"/>
      <c r="V41" s="152" t="s">
        <v>70</v>
      </c>
      <c r="W41" s="152"/>
      <c r="X41" s="152"/>
      <c r="Y41" s="152"/>
      <c r="Z41" s="152"/>
      <c r="AA41" s="153"/>
      <c r="AB41" s="142"/>
      <c r="AC41" s="142"/>
      <c r="AD41" s="142"/>
    </row>
    <row r="42" spans="2:46" ht="32.450000000000003" hidden="1" customHeight="1" x14ac:dyDescent="0.35">
      <c r="B42" s="302" t="s">
        <v>27</v>
      </c>
      <c r="C42" s="303"/>
      <c r="D42" s="304">
        <f>'PFD (Opt 13)'!D42</f>
        <v>1</v>
      </c>
      <c r="E42" s="305"/>
      <c r="F42" s="148">
        <f>'PFD (Opt 13)'!F42</f>
        <v>0.79</v>
      </c>
      <c r="G42" s="148">
        <f>'PFD (Opt 13)'!G42</f>
        <v>0.53</v>
      </c>
      <c r="H42" s="149">
        <f>'PFD (Opt 13)'!H42</f>
        <v>0.8</v>
      </c>
      <c r="I42" s="154">
        <f>'PFD (Opt 13)'!I42</f>
        <v>0</v>
      </c>
      <c r="J42" s="154">
        <f>'PFD (Opt 13)'!J42</f>
        <v>0</v>
      </c>
      <c r="K42" s="154">
        <f>'PFD (Opt 13)'!K42</f>
        <v>0</v>
      </c>
      <c r="L42" s="149">
        <f>'PFD (Opt 13)'!L42</f>
        <v>0</v>
      </c>
      <c r="M42" s="149">
        <f>'PFD (Opt 13)'!M42</f>
        <v>0.9</v>
      </c>
      <c r="N42" s="154">
        <f>'PFD (Opt 13)'!N42</f>
        <v>0</v>
      </c>
      <c r="O42" s="154">
        <f>'PFD (Opt 13)'!O42</f>
        <v>0</v>
      </c>
      <c r="P42" s="149">
        <f>'PFD (Opt 13)'!P42</f>
        <v>0.5</v>
      </c>
      <c r="Q42" s="149">
        <f>'PFD (Opt 13)'!Q42</f>
        <v>0.05</v>
      </c>
      <c r="R42" s="149">
        <f>'PFD (Opt 13)'!R42</f>
        <v>0</v>
      </c>
      <c r="S42" s="142"/>
      <c r="T42" s="142"/>
      <c r="U42" s="142"/>
      <c r="V42" s="147" t="s">
        <v>83</v>
      </c>
      <c r="W42" s="142"/>
      <c r="X42" s="142"/>
      <c r="Y42" s="142"/>
      <c r="Z42" s="142"/>
      <c r="AA42" s="142"/>
      <c r="AB42" s="142"/>
      <c r="AC42" s="142"/>
      <c r="AD42" s="142"/>
    </row>
    <row r="43" spans="2:46" ht="32.450000000000003" hidden="1" customHeight="1" x14ac:dyDescent="0.35">
      <c r="B43" s="302" t="s">
        <v>28</v>
      </c>
      <c r="C43" s="303"/>
      <c r="D43" s="304">
        <f>'PFD (Opt 13)'!D43</f>
        <v>0.89</v>
      </c>
      <c r="E43" s="305"/>
      <c r="F43" s="148">
        <f>'PFD (Opt 13)'!F43</f>
        <v>0.63</v>
      </c>
      <c r="G43" s="149">
        <f>'PFD (Opt 13)'!G43</f>
        <v>0.7</v>
      </c>
      <c r="H43" s="149">
        <f>'PFD (Opt 13)'!H43</f>
        <v>0.7</v>
      </c>
      <c r="I43" s="148">
        <f>'PFD (Opt 13)'!I43</f>
        <v>0.92</v>
      </c>
      <c r="J43" s="148">
        <f>'PFD (Opt 13)'!J43</f>
        <v>0.92</v>
      </c>
      <c r="K43" s="151">
        <f>'PFD (Opt 13)'!K43</f>
        <v>0.95</v>
      </c>
      <c r="L43" s="151">
        <f>'PFD (Opt 13)'!L43</f>
        <v>0.8</v>
      </c>
      <c r="M43" s="149">
        <f>'PFD (Opt 13)'!M43</f>
        <v>0</v>
      </c>
      <c r="N43" s="149">
        <f>'PFD (Opt 13)'!N43</f>
        <v>0</v>
      </c>
      <c r="O43" s="149">
        <f>'PFD (Opt 13)'!O43</f>
        <v>0.5</v>
      </c>
      <c r="P43" s="148">
        <f>'PFD (Opt 13)'!P43</f>
        <v>0.91</v>
      </c>
      <c r="Q43" s="149">
        <f>'PFD (Opt 13)'!Q43</f>
        <v>0</v>
      </c>
      <c r="R43" s="149">
        <f>'PFD (Opt 13)'!R43</f>
        <v>0</v>
      </c>
      <c r="S43" s="142"/>
      <c r="T43" s="142"/>
      <c r="U43" s="142"/>
      <c r="V43" s="155" t="s">
        <v>138</v>
      </c>
      <c r="W43" s="155"/>
      <c r="X43" s="155"/>
      <c r="Y43" s="155"/>
      <c r="Z43" s="155"/>
      <c r="AA43" s="156"/>
      <c r="AB43" s="156"/>
      <c r="AC43" s="142"/>
      <c r="AD43" s="142"/>
    </row>
    <row r="44" spans="2:46" ht="32.450000000000003" hidden="1" customHeight="1" x14ac:dyDescent="0.35">
      <c r="B44" s="302" t="s">
        <v>33</v>
      </c>
      <c r="C44" s="303"/>
      <c r="D44" s="304">
        <f>'PFD (Opt 13)'!D44</f>
        <v>0.85</v>
      </c>
      <c r="E44" s="305"/>
      <c r="F44" s="149">
        <f>'PFD (Opt 13)'!F44</f>
        <v>0.3</v>
      </c>
      <c r="G44" s="149">
        <f>'PFD (Opt 13)'!G44</f>
        <v>0.3</v>
      </c>
      <c r="H44" s="148">
        <f>'PFD (Opt 13)'!H44</f>
        <v>0.08</v>
      </c>
      <c r="I44" s="148">
        <f>'PFD (Opt 13)'!I44</f>
        <v>0.85</v>
      </c>
      <c r="J44" s="148">
        <f>'PFD (Opt 13)'!J44</f>
        <v>0.85</v>
      </c>
      <c r="K44" s="148">
        <f>'PFD (Opt 13)'!K44</f>
        <v>0.88</v>
      </c>
      <c r="L44" s="149">
        <f>'PFD (Opt 13)'!L44</f>
        <v>0.9</v>
      </c>
      <c r="M44" s="149">
        <f>'PFD (Opt 13)'!M44</f>
        <v>0</v>
      </c>
      <c r="N44" s="149">
        <f>'PFD (Opt 13)'!N44</f>
        <v>0</v>
      </c>
      <c r="O44" s="149">
        <f>'PFD (Opt 13)'!O44</f>
        <v>0.8</v>
      </c>
      <c r="P44" s="149">
        <f>'PFD (Opt 13)'!P44</f>
        <v>0.5</v>
      </c>
      <c r="Q44" s="149">
        <f>'PFD (Opt 13)'!Q44</f>
        <v>0</v>
      </c>
      <c r="R44" s="148">
        <f>'PFD (Opt 13)'!R44</f>
        <v>0</v>
      </c>
      <c r="S44" s="142"/>
      <c r="T44" s="142"/>
      <c r="U44" s="142"/>
      <c r="V44" s="142"/>
      <c r="W44" s="142"/>
      <c r="X44" s="142"/>
      <c r="Y44" s="142"/>
      <c r="Z44" s="142"/>
      <c r="AA44" s="142"/>
      <c r="AB44" s="142"/>
      <c r="AC44" s="142"/>
      <c r="AD44" s="142"/>
    </row>
    <row r="45" spans="2:46" ht="32.450000000000003" hidden="1" customHeight="1" x14ac:dyDescent="0.35">
      <c r="B45" s="302" t="s">
        <v>31</v>
      </c>
      <c r="C45" s="303"/>
      <c r="D45" s="304">
        <f>'PFD (Opt 13)'!D45</f>
        <v>1</v>
      </c>
      <c r="E45" s="305"/>
      <c r="F45" s="148">
        <f>'PFD (Opt 13)'!F45</f>
        <v>0</v>
      </c>
      <c r="G45" s="148">
        <f>'PFD (Opt 13)'!G45</f>
        <v>0</v>
      </c>
      <c r="H45" s="148">
        <f>'PFD (Opt 13)'!H45</f>
        <v>0.3</v>
      </c>
      <c r="I45" s="148">
        <f>'PFD (Opt 13)'!I45</f>
        <v>0</v>
      </c>
      <c r="J45" s="148">
        <f>'PFD (Opt 13)'!J45</f>
        <v>0</v>
      </c>
      <c r="K45" s="148">
        <f>'PFD (Opt 13)'!K45</f>
        <v>0</v>
      </c>
      <c r="L45" s="148">
        <f>'PFD (Opt 13)'!L45</f>
        <v>0</v>
      </c>
      <c r="M45" s="148">
        <f>'PFD (Opt 13)'!M45</f>
        <v>0</v>
      </c>
      <c r="N45" s="148">
        <f>'PFD (Opt 13)'!N45</f>
        <v>0</v>
      </c>
      <c r="O45" s="148">
        <f>'PFD (Opt 13)'!O45</f>
        <v>0</v>
      </c>
      <c r="P45" s="148">
        <f>'PFD (Opt 13)'!P45</f>
        <v>0</v>
      </c>
      <c r="Q45" s="148">
        <f>'PFD (Opt 13)'!Q45</f>
        <v>0</v>
      </c>
      <c r="R45" s="148">
        <f>'PFD (Opt 13)'!R45</f>
        <v>0</v>
      </c>
      <c r="S45" s="142"/>
      <c r="T45" s="142"/>
      <c r="U45" s="142"/>
      <c r="V45" s="142"/>
      <c r="W45" s="142"/>
      <c r="X45" s="142"/>
      <c r="Y45" s="142"/>
      <c r="Z45" s="142"/>
      <c r="AA45" s="142"/>
      <c r="AB45" s="142"/>
      <c r="AC45" s="142"/>
      <c r="AD45" s="142"/>
    </row>
    <row r="46" spans="2:46" ht="32.450000000000003" hidden="1" customHeight="1" x14ac:dyDescent="0.35">
      <c r="B46" s="302" t="s">
        <v>30</v>
      </c>
      <c r="C46" s="303"/>
      <c r="D46" s="304">
        <f>'PFD (Opt 13)'!D46</f>
        <v>0.61</v>
      </c>
      <c r="E46" s="305"/>
      <c r="F46" s="149">
        <f>'PFD (Opt 13)'!F46</f>
        <v>0.9</v>
      </c>
      <c r="G46" s="149">
        <f>'PFD (Opt 13)'!G46</f>
        <v>0.9</v>
      </c>
      <c r="H46" s="148">
        <f>'PFD (Opt 13)'!H46</f>
        <v>0.82</v>
      </c>
      <c r="I46" s="149">
        <f>'PFD (Opt 13)'!I46</f>
        <v>0.99</v>
      </c>
      <c r="J46" s="149">
        <f>'PFD (Opt 13)'!J46</f>
        <v>0.99</v>
      </c>
      <c r="K46" s="149">
        <f>'PFD (Opt 13)'!K46</f>
        <v>0.99</v>
      </c>
      <c r="L46" s="149">
        <f>'PFD (Opt 13)'!L46</f>
        <v>0.9</v>
      </c>
      <c r="M46" s="151">
        <f>'PFD (Opt 13)'!M46</f>
        <v>0.95</v>
      </c>
      <c r="N46" s="148">
        <f>'PFD (Opt 13)'!N46</f>
        <v>0.94</v>
      </c>
      <c r="O46" s="151">
        <f>'PFD (Opt 13)'!O46</f>
        <v>0.95</v>
      </c>
      <c r="P46" s="149">
        <f>'PFD (Opt 13)'!P46</f>
        <v>0.9</v>
      </c>
      <c r="Q46" s="151">
        <f>'PFD (Opt 13)'!Q46</f>
        <v>0.95</v>
      </c>
      <c r="R46" s="148">
        <f>'PFD (Opt 13)'!R46</f>
        <v>0.99</v>
      </c>
      <c r="S46" s="157" t="s">
        <v>52</v>
      </c>
      <c r="T46" s="142"/>
      <c r="U46" s="142"/>
      <c r="V46" s="142"/>
      <c r="W46" s="142"/>
      <c r="X46" s="142"/>
      <c r="Y46" s="142"/>
      <c r="Z46" s="142"/>
      <c r="AA46" s="142"/>
      <c r="AB46" s="142"/>
      <c r="AC46" s="142"/>
      <c r="AD46" s="142"/>
    </row>
    <row r="47" spans="2:46" ht="35.450000000000003" hidden="1" customHeight="1" x14ac:dyDescent="0.35">
      <c r="B47" s="302" t="s">
        <v>29</v>
      </c>
      <c r="C47" s="303"/>
      <c r="D47" s="304">
        <f>'PFD (Opt 13)'!D47</f>
        <v>0.49</v>
      </c>
      <c r="E47" s="305"/>
      <c r="F47" s="149">
        <f>'PFD (Opt 13)'!F47</f>
        <v>0.9</v>
      </c>
      <c r="G47" s="149">
        <f>'PFD (Opt 13)'!G47</f>
        <v>0.9</v>
      </c>
      <c r="H47" s="148">
        <f>'PFD (Opt 13)'!H47</f>
        <v>0.98</v>
      </c>
      <c r="I47" s="149">
        <f>'PFD (Opt 13)'!I47</f>
        <v>0.99</v>
      </c>
      <c r="J47" s="149">
        <f>'PFD (Opt 13)'!J47</f>
        <v>0.99</v>
      </c>
      <c r="K47" s="149">
        <f>'PFD (Opt 13)'!K47</f>
        <v>0.99</v>
      </c>
      <c r="L47" s="149">
        <f>'PFD (Opt 13)'!L47</f>
        <v>0.9</v>
      </c>
      <c r="M47" s="151">
        <f>'PFD (Opt 13)'!M47</f>
        <v>0.95</v>
      </c>
      <c r="N47" s="148">
        <f>'PFD (Opt 13)'!N47</f>
        <v>0.83</v>
      </c>
      <c r="O47" s="151">
        <f>'PFD (Opt 13)'!O47</f>
        <v>0.95</v>
      </c>
      <c r="P47" s="149">
        <f>'PFD (Opt 13)'!P47</f>
        <v>0.9</v>
      </c>
      <c r="Q47" s="151">
        <f>'PFD (Opt 13)'!Q47</f>
        <v>0.95</v>
      </c>
      <c r="R47" s="148">
        <f>'PFD (Opt 13)'!R47</f>
        <v>0.99</v>
      </c>
      <c r="S47" s="142"/>
      <c r="T47" s="142"/>
      <c r="U47" s="142"/>
      <c r="V47" s="142"/>
      <c r="W47" s="142"/>
      <c r="X47" s="142"/>
      <c r="Y47" s="142"/>
      <c r="Z47" s="142"/>
      <c r="AA47" s="142"/>
      <c r="AB47" s="142"/>
      <c r="AC47" s="142"/>
      <c r="AD47" s="142"/>
    </row>
    <row r="48" spans="2:46" ht="35.450000000000003" hidden="1" customHeight="1" x14ac:dyDescent="0.35">
      <c r="B48" s="284"/>
      <c r="C48" s="284"/>
      <c r="D48" s="71"/>
      <c r="E48" s="71"/>
      <c r="F48" s="58"/>
      <c r="G48" s="107"/>
      <c r="H48" s="163"/>
      <c r="I48" s="163"/>
      <c r="J48" s="72"/>
      <c r="K48" s="72"/>
      <c r="L48" s="72"/>
      <c r="M48" s="72"/>
      <c r="N48" s="72"/>
      <c r="O48" s="72"/>
      <c r="P48" s="72"/>
      <c r="Q48" s="73"/>
      <c r="R48" s="73"/>
      <c r="S48" s="73"/>
      <c r="T48" s="72"/>
      <c r="U48" s="73"/>
      <c r="V48" s="73"/>
    </row>
    <row r="49" spans="2:39" ht="35.450000000000003" customHeight="1" x14ac:dyDescent="0.35">
      <c r="B49" s="164" t="s">
        <v>23</v>
      </c>
      <c r="C49" s="165"/>
      <c r="D49" s="74" t="s">
        <v>162</v>
      </c>
      <c r="E49" s="74" t="s">
        <v>69</v>
      </c>
      <c r="F49" s="74" t="s">
        <v>68</v>
      </c>
      <c r="G49" s="59" t="s">
        <v>19</v>
      </c>
      <c r="H49" s="59" t="s">
        <v>39</v>
      </c>
      <c r="I49" s="59" t="s">
        <v>21</v>
      </c>
      <c r="J49" s="59" t="s">
        <v>20</v>
      </c>
      <c r="K49" s="59" t="s">
        <v>53</v>
      </c>
      <c r="L49" s="76" t="s">
        <v>40</v>
      </c>
      <c r="M49" s="59" t="s">
        <v>45</v>
      </c>
      <c r="N49" s="59" t="s">
        <v>37</v>
      </c>
      <c r="O49" s="59" t="s">
        <v>38</v>
      </c>
      <c r="P49" s="59" t="s">
        <v>41</v>
      </c>
      <c r="Q49" s="59" t="s">
        <v>46</v>
      </c>
      <c r="R49" s="57" t="s">
        <v>65</v>
      </c>
      <c r="S49" s="59" t="s">
        <v>22</v>
      </c>
      <c r="T49" s="75" t="s">
        <v>47</v>
      </c>
      <c r="V49" s="285" t="s">
        <v>140</v>
      </c>
      <c r="W49" s="286"/>
      <c r="X49" s="289" t="s">
        <v>82</v>
      </c>
      <c r="Y49" s="289"/>
      <c r="Z49" s="289"/>
      <c r="AA49" s="289"/>
      <c r="AB49" s="290" t="s">
        <v>165</v>
      </c>
      <c r="AC49" s="291"/>
      <c r="AD49" s="315" t="s">
        <v>164</v>
      </c>
      <c r="AE49" s="316"/>
      <c r="AF49" s="294" t="s">
        <v>167</v>
      </c>
      <c r="AG49" s="295"/>
      <c r="AH49" s="308" t="s">
        <v>168</v>
      </c>
      <c r="AI49" s="309"/>
      <c r="AJ49" s="174"/>
      <c r="AK49" s="174"/>
      <c r="AL49" s="174"/>
      <c r="AM49" s="174"/>
    </row>
    <row r="50" spans="2:39" ht="40.15" customHeight="1" x14ac:dyDescent="0.35">
      <c r="B50" s="271" t="s">
        <v>24</v>
      </c>
      <c r="C50" s="272"/>
      <c r="D50" s="84" t="s">
        <v>1</v>
      </c>
      <c r="E50" s="84" t="s">
        <v>1</v>
      </c>
      <c r="F50" s="84" t="s">
        <v>1</v>
      </c>
      <c r="G50" s="85" t="s">
        <v>34</v>
      </c>
      <c r="H50" s="85" t="s">
        <v>34</v>
      </c>
      <c r="I50" s="85" t="s">
        <v>34</v>
      </c>
      <c r="J50" s="85" t="s">
        <v>34</v>
      </c>
      <c r="K50" s="85" t="s">
        <v>34</v>
      </c>
      <c r="L50" s="85" t="s">
        <v>42</v>
      </c>
      <c r="M50" s="85" t="s">
        <v>43</v>
      </c>
      <c r="N50" s="85" t="s">
        <v>43</v>
      </c>
      <c r="O50" s="85" t="s">
        <v>43</v>
      </c>
      <c r="P50" s="85" t="s">
        <v>43</v>
      </c>
      <c r="Q50" s="85" t="s">
        <v>51</v>
      </c>
      <c r="R50" s="85" t="s">
        <v>51</v>
      </c>
      <c r="S50" s="85" t="s">
        <v>34</v>
      </c>
      <c r="T50" s="86"/>
      <c r="V50" s="287"/>
      <c r="W50" s="288"/>
      <c r="X50" s="319" t="s">
        <v>103</v>
      </c>
      <c r="Y50" s="319"/>
      <c r="Z50" s="319" t="s">
        <v>166</v>
      </c>
      <c r="AA50" s="319"/>
      <c r="AB50" s="292"/>
      <c r="AC50" s="293"/>
      <c r="AD50" s="317"/>
      <c r="AE50" s="318"/>
      <c r="AF50" s="296"/>
      <c r="AG50" s="297"/>
      <c r="AH50" s="310"/>
      <c r="AI50" s="311"/>
      <c r="AJ50" s="175"/>
      <c r="AK50" s="175"/>
      <c r="AL50" s="175"/>
      <c r="AM50" s="175"/>
    </row>
    <row r="51" spans="2:39" ht="40.15" customHeight="1" x14ac:dyDescent="0.35">
      <c r="B51" s="271" t="s">
        <v>67</v>
      </c>
      <c r="C51" s="272"/>
      <c r="D51" s="236">
        <f>'Feed WQ'!$D$4</f>
        <v>6</v>
      </c>
      <c r="F51" s="86"/>
      <c r="G51" s="101">
        <f>INDEX('Feed WQ'!$D5:$D18,COLUMNS('Feed WQ'!$D5:D5))</f>
        <v>1887</v>
      </c>
      <c r="H51" s="101">
        <f>INDEX('Feed WQ'!$D5:$D18,COLUMNS('Feed WQ'!$D5:E5))</f>
        <v>699</v>
      </c>
      <c r="I51" s="101">
        <f>INDEX('Feed WQ'!$D5:$D18,COLUMNS('Feed WQ'!$D5:F5))</f>
        <v>709</v>
      </c>
      <c r="J51" s="101">
        <f>INDEX('Feed WQ'!$D5:$D18,COLUMNS('Feed WQ'!$D5:G5))</f>
        <v>45</v>
      </c>
      <c r="K51" s="101">
        <f>INDEX('Feed WQ'!$D5:$D18,COLUMNS('Feed WQ'!$D5:H5))</f>
        <v>25</v>
      </c>
      <c r="L51" s="101">
        <f>INDEX('Feed WQ'!$D5:$D18,COLUMNS('Feed WQ'!$D5:I5))</f>
        <v>29</v>
      </c>
      <c r="M51" s="101">
        <f>INDEX('Feed WQ'!$D5:$D18,COLUMNS('Feed WQ'!$D5:J5))</f>
        <v>77</v>
      </c>
      <c r="N51" s="101">
        <f>INDEX('Feed WQ'!$D5:$D18,COLUMNS('Feed WQ'!$D5:K5))</f>
        <v>11</v>
      </c>
      <c r="O51" s="101">
        <f>INDEX('Feed WQ'!$D5:$D18,COLUMNS('Feed WQ'!$D5:L5))</f>
        <v>1E-4</v>
      </c>
      <c r="P51" s="101">
        <f>INDEX('Feed WQ'!$D5:$D18,COLUMNS('Feed WQ'!$D5:M5))</f>
        <v>77.000100000000003</v>
      </c>
      <c r="Q51" s="101">
        <f>INDEX('Feed WQ'!$D5:$D18,COLUMNS('Feed WQ'!$D5:N5))</f>
        <v>3</v>
      </c>
      <c r="R51" s="102">
        <f>INDEX('Feed WQ'!$D5:$D18,COLUMNS('Feed WQ'!$D5:O5))</f>
        <v>0.1</v>
      </c>
      <c r="S51" s="101">
        <f>INDEX('Feed WQ'!$D5:$D18,COLUMNS('Feed WQ'!$D5:P5))</f>
        <v>2181</v>
      </c>
      <c r="T51" s="101">
        <f>INDEX('Feed WQ'!$D5:$D18,COLUMNS('Feed WQ'!$D5:Q5))</f>
        <v>8.9</v>
      </c>
      <c r="V51" s="273" t="s">
        <v>67</v>
      </c>
      <c r="W51" s="274"/>
      <c r="X51" s="275">
        <v>0</v>
      </c>
      <c r="Y51" s="275"/>
      <c r="Z51" s="275">
        <f>X51*D51*24</f>
        <v>0</v>
      </c>
      <c r="AA51" s="275"/>
      <c r="AB51" s="283"/>
      <c r="AC51" s="283"/>
      <c r="AD51" s="283"/>
      <c r="AE51" s="283"/>
      <c r="AF51" s="312"/>
      <c r="AG51" s="312"/>
      <c r="AH51" s="313"/>
      <c r="AI51" s="313"/>
      <c r="AJ51" s="176"/>
      <c r="AK51" s="176"/>
      <c r="AL51" s="177"/>
      <c r="AM51" s="177"/>
    </row>
    <row r="52" spans="2:39" ht="40.15" customHeight="1" x14ac:dyDescent="0.35">
      <c r="B52" s="271" t="s">
        <v>25</v>
      </c>
      <c r="C52" s="272"/>
      <c r="D52" s="236">
        <f>'Feed WQ'!$D$4</f>
        <v>6</v>
      </c>
      <c r="E52" s="87">
        <f>D40*D51</f>
        <v>6</v>
      </c>
      <c r="F52" s="87">
        <f>D51-E52</f>
        <v>0</v>
      </c>
      <c r="G52" s="92">
        <f t="shared" ref="G52:S52" si="0">(1-F40)*G51</f>
        <v>1830.3899999999999</v>
      </c>
      <c r="H52" s="88">
        <f t="shared" si="0"/>
        <v>678.03</v>
      </c>
      <c r="I52" s="88">
        <f t="shared" si="0"/>
        <v>687.73</v>
      </c>
      <c r="J52" s="88">
        <f t="shared" si="0"/>
        <v>33.75</v>
      </c>
      <c r="K52" s="89">
        <f t="shared" si="0"/>
        <v>18.75</v>
      </c>
      <c r="L52" s="89">
        <f t="shared" si="0"/>
        <v>21.75</v>
      </c>
      <c r="M52" s="89">
        <f t="shared" si="0"/>
        <v>74.69</v>
      </c>
      <c r="N52" s="89">
        <f t="shared" si="0"/>
        <v>11</v>
      </c>
      <c r="O52" s="89">
        <f t="shared" si="0"/>
        <v>1E-4</v>
      </c>
      <c r="P52" s="89">
        <f t="shared" si="0"/>
        <v>74.690096999999994</v>
      </c>
      <c r="Q52" s="89">
        <f t="shared" si="0"/>
        <v>2.94</v>
      </c>
      <c r="R52" s="89">
        <f t="shared" si="0"/>
        <v>0.1</v>
      </c>
      <c r="S52" s="92">
        <f t="shared" si="0"/>
        <v>2181</v>
      </c>
      <c r="T52" s="90"/>
      <c r="V52" s="273" t="s">
        <v>25</v>
      </c>
      <c r="W52" s="274"/>
      <c r="X52" s="275">
        <v>0.01</v>
      </c>
      <c r="Y52" s="275"/>
      <c r="Z52" s="275">
        <f t="shared" ref="Z52:Z60" si="1">X52*D52*24</f>
        <v>1.44</v>
      </c>
      <c r="AA52" s="275"/>
      <c r="AB52" s="262">
        <v>0</v>
      </c>
      <c r="AC52" s="262"/>
      <c r="AD52" s="262">
        <v>0</v>
      </c>
      <c r="AE52" s="262"/>
      <c r="AF52" s="263">
        <f>AB52*D52*24</f>
        <v>0</v>
      </c>
      <c r="AG52" s="263"/>
      <c r="AH52" s="276">
        <f>AD52*D52*24</f>
        <v>0</v>
      </c>
      <c r="AI52" s="277"/>
      <c r="AJ52" s="178"/>
      <c r="AK52" s="178"/>
      <c r="AL52" s="177"/>
      <c r="AM52" s="177"/>
    </row>
    <row r="53" spans="2:39" ht="40.15" customHeight="1" x14ac:dyDescent="0.35">
      <c r="B53" s="278" t="s">
        <v>26</v>
      </c>
      <c r="C53" s="279"/>
      <c r="D53" s="236"/>
      <c r="E53" s="87"/>
      <c r="F53" s="87"/>
      <c r="G53" s="88"/>
      <c r="H53" s="89"/>
      <c r="I53" s="88"/>
      <c r="J53" s="89"/>
      <c r="K53" s="89"/>
      <c r="L53" s="89"/>
      <c r="M53" s="89"/>
      <c r="N53" s="89"/>
      <c r="O53" s="89"/>
      <c r="P53" s="89"/>
      <c r="Q53" s="89"/>
      <c r="R53" s="89"/>
      <c r="S53" s="92"/>
      <c r="T53" s="90"/>
      <c r="V53" s="278" t="s">
        <v>26</v>
      </c>
      <c r="W53" s="279"/>
      <c r="X53" s="282"/>
      <c r="Y53" s="282"/>
      <c r="Z53" s="275"/>
      <c r="AA53" s="275"/>
      <c r="AB53" s="262"/>
      <c r="AC53" s="262"/>
      <c r="AD53" s="262"/>
      <c r="AE53" s="262"/>
      <c r="AF53" s="263"/>
      <c r="AG53" s="263"/>
      <c r="AH53" s="276"/>
      <c r="AI53" s="277"/>
      <c r="AJ53" s="178"/>
      <c r="AK53" s="178"/>
      <c r="AL53" s="177"/>
      <c r="AM53" s="177"/>
    </row>
    <row r="54" spans="2:39" ht="40.15" customHeight="1" x14ac:dyDescent="0.35">
      <c r="B54" s="271" t="s">
        <v>27</v>
      </c>
      <c r="C54" s="272"/>
      <c r="D54" s="236">
        <f>D52-F52</f>
        <v>6</v>
      </c>
      <c r="E54" s="87">
        <f>D42*E52</f>
        <v>6</v>
      </c>
      <c r="F54" s="87">
        <f>F52</f>
        <v>0</v>
      </c>
      <c r="G54" s="88">
        <f>(1-F42)*G52</f>
        <v>384.38189999999992</v>
      </c>
      <c r="H54" s="88">
        <f t="shared" ref="H54:I54" si="2">(1-G42)*H52</f>
        <v>318.67409999999995</v>
      </c>
      <c r="I54" s="88">
        <f t="shared" si="2"/>
        <v>137.54599999999996</v>
      </c>
      <c r="J54" s="204">
        <v>3500</v>
      </c>
      <c r="K54" s="204">
        <f>0.75*J54</f>
        <v>2625</v>
      </c>
      <c r="L54" s="204">
        <v>50</v>
      </c>
      <c r="M54" s="204">
        <f>0.1*K54</f>
        <v>262.5</v>
      </c>
      <c r="N54" s="203">
        <f>(1-M42)*N52</f>
        <v>1.0999999999999996</v>
      </c>
      <c r="O54" s="203">
        <f>N52-N54</f>
        <v>9.9</v>
      </c>
      <c r="P54" s="202">
        <f>O54+M54</f>
        <v>272.39999999999998</v>
      </c>
      <c r="Q54" s="89">
        <f>(1-P42)*Q52</f>
        <v>1.47</v>
      </c>
      <c r="R54" s="89">
        <f>(1-Q42)*R52</f>
        <v>9.5000000000000001E-2</v>
      </c>
      <c r="S54" s="92">
        <f>(1-R42)*S52</f>
        <v>2181</v>
      </c>
      <c r="T54" s="90"/>
      <c r="V54" s="273" t="s">
        <v>27</v>
      </c>
      <c r="W54" s="274"/>
      <c r="X54" s="275">
        <v>0.5</v>
      </c>
      <c r="Y54" s="275"/>
      <c r="Z54" s="275">
        <f t="shared" si="1"/>
        <v>72</v>
      </c>
      <c r="AA54" s="275"/>
      <c r="AB54" s="262">
        <v>0.16</v>
      </c>
      <c r="AC54" s="262"/>
      <c r="AD54" s="262">
        <v>0.36</v>
      </c>
      <c r="AE54" s="262"/>
      <c r="AF54" s="263">
        <f>AB54*D54*24</f>
        <v>23.04</v>
      </c>
      <c r="AG54" s="263"/>
      <c r="AH54" s="276">
        <f>AD54*D54*24</f>
        <v>51.84</v>
      </c>
      <c r="AI54" s="277"/>
      <c r="AJ54" s="176"/>
      <c r="AK54" s="176"/>
      <c r="AL54" s="177"/>
      <c r="AM54" s="177"/>
    </row>
    <row r="55" spans="2:39" ht="40.15" customHeight="1" x14ac:dyDescent="0.35">
      <c r="B55" s="278" t="s">
        <v>28</v>
      </c>
      <c r="C55" s="279"/>
      <c r="D55" s="236"/>
      <c r="E55" s="87"/>
      <c r="F55" s="87"/>
      <c r="G55" s="88"/>
      <c r="H55" s="89"/>
      <c r="I55" s="89"/>
      <c r="J55" s="88"/>
      <c r="K55" s="88"/>
      <c r="L55" s="89"/>
      <c r="M55" s="88"/>
      <c r="N55" s="89"/>
      <c r="O55" s="89"/>
      <c r="P55" s="88"/>
      <c r="Q55" s="89"/>
      <c r="R55" s="89"/>
      <c r="S55" s="92"/>
      <c r="T55" s="90"/>
      <c r="V55" s="278" t="s">
        <v>28</v>
      </c>
      <c r="W55" s="279"/>
      <c r="X55" s="275"/>
      <c r="Y55" s="275"/>
      <c r="Z55" s="275"/>
      <c r="AA55" s="275"/>
      <c r="AB55" s="262"/>
      <c r="AC55" s="262"/>
      <c r="AD55" s="262"/>
      <c r="AE55" s="262"/>
      <c r="AF55" s="263"/>
      <c r="AG55" s="263"/>
      <c r="AH55" s="276"/>
      <c r="AI55" s="277"/>
      <c r="AJ55" s="178"/>
      <c r="AK55" s="178"/>
      <c r="AL55" s="177"/>
      <c r="AM55" s="177"/>
    </row>
    <row r="56" spans="2:39" ht="40.15" customHeight="1" x14ac:dyDescent="0.35">
      <c r="B56" s="271" t="s">
        <v>33</v>
      </c>
      <c r="C56" s="272"/>
      <c r="D56" s="236">
        <f>D54-F54</f>
        <v>6</v>
      </c>
      <c r="E56" s="87">
        <f>D44*E54</f>
        <v>5.0999999999999996</v>
      </c>
      <c r="F56" s="87">
        <f>E54-E56</f>
        <v>0.90000000000000036</v>
      </c>
      <c r="G56" s="88">
        <f>(1-F43)*G54</f>
        <v>142.22130299999998</v>
      </c>
      <c r="H56" s="88">
        <f t="shared" ref="H56:R56" si="3">(1-G43)*H54</f>
        <v>95.602230000000006</v>
      </c>
      <c r="I56" s="88">
        <f t="shared" si="3"/>
        <v>41.263799999999996</v>
      </c>
      <c r="J56" s="88">
        <f t="shared" si="3"/>
        <v>279.99999999999989</v>
      </c>
      <c r="K56" s="88">
        <f t="shared" si="3"/>
        <v>209.99999999999989</v>
      </c>
      <c r="L56" s="88">
        <f t="shared" si="3"/>
        <v>2.5000000000000022</v>
      </c>
      <c r="M56" s="88">
        <f t="shared" si="3"/>
        <v>52.499999999999986</v>
      </c>
      <c r="N56" s="88">
        <f t="shared" si="3"/>
        <v>1.0999999999999996</v>
      </c>
      <c r="O56" s="88">
        <f t="shared" si="3"/>
        <v>9.9</v>
      </c>
      <c r="P56" s="88">
        <f t="shared" si="3"/>
        <v>136.19999999999999</v>
      </c>
      <c r="Q56" s="88">
        <f t="shared" si="3"/>
        <v>0.13229999999999995</v>
      </c>
      <c r="R56" s="88">
        <f t="shared" si="3"/>
        <v>9.5000000000000001E-2</v>
      </c>
      <c r="S56" s="92">
        <f>(1-R43)*S54</f>
        <v>2181</v>
      </c>
      <c r="T56" s="90"/>
      <c r="V56" s="273" t="s">
        <v>33</v>
      </c>
      <c r="W56" s="274"/>
      <c r="X56" s="275">
        <v>0.38500000000000001</v>
      </c>
      <c r="Y56" s="275"/>
      <c r="Z56" s="275">
        <f t="shared" si="1"/>
        <v>55.44</v>
      </c>
      <c r="AA56" s="275"/>
      <c r="AB56" s="280">
        <v>0.26</v>
      </c>
      <c r="AC56" s="281"/>
      <c r="AD56" s="280">
        <v>0.4</v>
      </c>
      <c r="AE56" s="281"/>
      <c r="AF56" s="320">
        <f>AB56*D56*24</f>
        <v>37.44</v>
      </c>
      <c r="AG56" s="321"/>
      <c r="AH56" s="322">
        <f>AD56*D56*24</f>
        <v>57.600000000000009</v>
      </c>
      <c r="AI56" s="277"/>
      <c r="AK56" s="179"/>
      <c r="AL56" s="177"/>
      <c r="AM56" s="177"/>
    </row>
    <row r="57" spans="2:39" ht="40.15" customHeight="1" x14ac:dyDescent="0.35">
      <c r="B57" s="271" t="s">
        <v>30</v>
      </c>
      <c r="C57" s="272"/>
      <c r="D57" s="236">
        <f t="shared" ref="D57" si="4">D56-F56</f>
        <v>5.0999999999999996</v>
      </c>
      <c r="E57" s="87">
        <f>D46*E56</f>
        <v>3.1109999999999998</v>
      </c>
      <c r="F57" s="91"/>
      <c r="G57" s="88">
        <f t="shared" ref="G57:S57" si="5">(1-F46)*G56</f>
        <v>14.222130299999995</v>
      </c>
      <c r="H57" s="88">
        <f t="shared" si="5"/>
        <v>9.5602229999999988</v>
      </c>
      <c r="I57" s="88">
        <f t="shared" si="5"/>
        <v>7.4274840000000015</v>
      </c>
      <c r="J57" s="88">
        <f t="shared" si="5"/>
        <v>2.8000000000000012</v>
      </c>
      <c r="K57" s="88">
        <f t="shared" si="5"/>
        <v>2.1000000000000005</v>
      </c>
      <c r="L57" s="88">
        <f t="shared" si="5"/>
        <v>2.5000000000000043E-2</v>
      </c>
      <c r="M57" s="88">
        <f t="shared" si="5"/>
        <v>5.2499999999999973</v>
      </c>
      <c r="N57" s="88">
        <f t="shared" si="5"/>
        <v>5.5000000000000028E-2</v>
      </c>
      <c r="O57" s="88">
        <f t="shared" si="5"/>
        <v>0.59400000000000053</v>
      </c>
      <c r="P57" s="88">
        <f t="shared" si="5"/>
        <v>6.8100000000000058</v>
      </c>
      <c r="Q57" s="88">
        <f t="shared" si="5"/>
        <v>1.3229999999999992E-2</v>
      </c>
      <c r="R57" s="88">
        <f t="shared" si="5"/>
        <v>4.7500000000000042E-3</v>
      </c>
      <c r="S57" s="88">
        <f t="shared" si="5"/>
        <v>21.81000000000002</v>
      </c>
      <c r="T57" s="90"/>
      <c r="V57" s="273" t="s">
        <v>160</v>
      </c>
      <c r="W57" s="274"/>
      <c r="X57" s="275">
        <v>1.2030000000000001</v>
      </c>
      <c r="Y57" s="275"/>
      <c r="Z57" s="275">
        <f t="shared" si="1"/>
        <v>147.24719999999999</v>
      </c>
      <c r="AA57" s="275"/>
      <c r="AB57" s="262">
        <v>0.4</v>
      </c>
      <c r="AC57" s="262"/>
      <c r="AD57" s="262">
        <v>0.55000000000000004</v>
      </c>
      <c r="AE57" s="262"/>
      <c r="AF57" s="263">
        <f>AB57*D57*24</f>
        <v>48.96</v>
      </c>
      <c r="AG57" s="263"/>
      <c r="AH57" s="276">
        <f>AD57*D57*24</f>
        <v>67.320000000000007</v>
      </c>
      <c r="AI57" s="277"/>
      <c r="AL57" s="177"/>
      <c r="AM57" s="177"/>
    </row>
    <row r="58" spans="2:39" ht="40.15" customHeight="1" x14ac:dyDescent="0.35">
      <c r="B58" s="271" t="s">
        <v>29</v>
      </c>
      <c r="C58" s="272"/>
      <c r="D58" s="236">
        <f>D57-E57</f>
        <v>1.9889999999999999</v>
      </c>
      <c r="E58" s="95">
        <f>(E56-E57)*D47</f>
        <v>0.97460999999999998</v>
      </c>
      <c r="F58" s="95">
        <f>(1-D47)*E58/D47</f>
        <v>1.0143900000000001</v>
      </c>
      <c r="G58" s="88">
        <f t="shared" ref="G58:S58" si="6">(1-F47)*($D$57*G56-$E$57*G57)/$D$58</f>
        <v>34.242513722307685</v>
      </c>
      <c r="H58" s="88">
        <f t="shared" si="6"/>
        <v>23.018075376923075</v>
      </c>
      <c r="I58" s="88">
        <f t="shared" si="6"/>
        <v>1.8837453723076938</v>
      </c>
      <c r="J58" s="88">
        <f t="shared" si="6"/>
        <v>7.1356923076923113</v>
      </c>
      <c r="K58" s="88">
        <f t="shared" si="6"/>
        <v>5.3517692307692322</v>
      </c>
      <c r="L58" s="88">
        <f t="shared" si="6"/>
        <v>6.3711538461538569E-2</v>
      </c>
      <c r="M58" s="88">
        <f t="shared" si="6"/>
        <v>12.64038461538461</v>
      </c>
      <c r="N58" s="88">
        <f t="shared" si="6"/>
        <v>0.13672435897435906</v>
      </c>
      <c r="O58" s="88">
        <f t="shared" si="6"/>
        <v>4.1574415384615397</v>
      </c>
      <c r="P58" s="88">
        <f t="shared" si="6"/>
        <v>16.928961538461554</v>
      </c>
      <c r="Q58" s="88">
        <f t="shared" si="6"/>
        <v>3.1853769230769213E-2</v>
      </c>
      <c r="R58" s="88">
        <f t="shared" si="6"/>
        <v>1.1808012820512831E-2</v>
      </c>
      <c r="S58" s="88">
        <f t="shared" si="6"/>
        <v>55.581946153846204</v>
      </c>
      <c r="T58" s="90"/>
      <c r="V58" s="273" t="s">
        <v>161</v>
      </c>
      <c r="W58" s="274"/>
      <c r="X58" s="275">
        <v>1.2030000000000001</v>
      </c>
      <c r="Y58" s="275"/>
      <c r="Z58" s="275">
        <f t="shared" si="1"/>
        <v>57.426408000000002</v>
      </c>
      <c r="AA58" s="275"/>
      <c r="AB58" s="262">
        <v>0.4</v>
      </c>
      <c r="AC58" s="262"/>
      <c r="AD58" s="262">
        <v>0.55000000000000004</v>
      </c>
      <c r="AE58" s="262"/>
      <c r="AF58" s="263">
        <f>AB58*D58*24</f>
        <v>19.0944</v>
      </c>
      <c r="AG58" s="263"/>
      <c r="AH58" s="276">
        <f>AD58*D58*24</f>
        <v>26.254799999999999</v>
      </c>
      <c r="AI58" s="277"/>
      <c r="AL58" s="177"/>
      <c r="AM58" s="177"/>
    </row>
    <row r="59" spans="2:39" ht="40.15" customHeight="1" x14ac:dyDescent="0.35">
      <c r="B59" s="278" t="s">
        <v>31</v>
      </c>
      <c r="C59" s="279"/>
      <c r="D59" s="167"/>
      <c r="E59" s="87"/>
      <c r="F59" s="87"/>
      <c r="G59" s="89"/>
      <c r="H59" s="89"/>
      <c r="I59" s="89"/>
      <c r="J59" s="89"/>
      <c r="K59" s="89"/>
      <c r="L59" s="89"/>
      <c r="M59" s="89"/>
      <c r="N59" s="89"/>
      <c r="O59" s="89"/>
      <c r="P59" s="89"/>
      <c r="Q59" s="89"/>
      <c r="R59" s="89"/>
      <c r="S59" s="89"/>
      <c r="T59" s="90"/>
      <c r="V59" s="278" t="s">
        <v>31</v>
      </c>
      <c r="W59" s="279"/>
      <c r="X59" s="275"/>
      <c r="Y59" s="275"/>
      <c r="Z59" s="275"/>
      <c r="AA59" s="275"/>
      <c r="AB59" s="262"/>
      <c r="AC59" s="262"/>
      <c r="AD59" s="262"/>
      <c r="AE59" s="262"/>
      <c r="AF59" s="263"/>
      <c r="AG59" s="263"/>
      <c r="AH59" s="276"/>
      <c r="AI59" s="277"/>
      <c r="AL59" s="177"/>
      <c r="AM59" s="177"/>
    </row>
    <row r="60" spans="2:39" ht="40.15" customHeight="1" x14ac:dyDescent="0.35">
      <c r="B60" s="271" t="s">
        <v>35</v>
      </c>
      <c r="C60" s="272"/>
      <c r="D60" s="167">
        <f>1%*(E57+E58)</f>
        <v>4.0856099999999999E-2</v>
      </c>
      <c r="E60" s="87">
        <f>D60</f>
        <v>4.0856099999999999E-2</v>
      </c>
      <c r="F60" s="87">
        <f>E60</f>
        <v>4.0856099999999999E-2</v>
      </c>
      <c r="G60" s="90"/>
      <c r="H60" s="90"/>
      <c r="I60" s="90"/>
      <c r="J60" s="90"/>
      <c r="K60" s="90"/>
      <c r="L60" s="90"/>
      <c r="M60" s="90"/>
      <c r="N60" s="90"/>
      <c r="O60" s="90"/>
      <c r="P60" s="90"/>
      <c r="Q60" s="90"/>
      <c r="R60" s="90"/>
      <c r="S60" s="90"/>
      <c r="T60" s="90"/>
      <c r="V60" s="273" t="s">
        <v>35</v>
      </c>
      <c r="W60" s="274"/>
      <c r="X60" s="275">
        <v>0.01</v>
      </c>
      <c r="Y60" s="275"/>
      <c r="Z60" s="275">
        <f t="shared" si="1"/>
        <v>9.8054639999999998E-3</v>
      </c>
      <c r="AA60" s="275"/>
      <c r="AB60" s="262"/>
      <c r="AC60" s="262"/>
      <c r="AD60" s="262"/>
      <c r="AE60" s="262"/>
      <c r="AF60" s="263"/>
      <c r="AG60" s="263"/>
      <c r="AH60" s="264"/>
      <c r="AI60" s="264"/>
      <c r="AL60" s="177"/>
      <c r="AM60" s="177"/>
    </row>
    <row r="61" spans="2:39" ht="40.15" customHeight="1" x14ac:dyDescent="0.35">
      <c r="B61" s="265" t="s">
        <v>36</v>
      </c>
      <c r="C61" s="266"/>
      <c r="D61" s="267"/>
      <c r="E61" s="93">
        <f>E57+E58-E60</f>
        <v>4.0447538999999999</v>
      </c>
      <c r="F61" s="93"/>
      <c r="G61" s="93">
        <f>G58</f>
        <v>34.242513722307685</v>
      </c>
      <c r="H61" s="93">
        <f t="shared" ref="H61:S61" si="7">H58</f>
        <v>23.018075376923075</v>
      </c>
      <c r="I61" s="93">
        <f t="shared" si="7"/>
        <v>1.8837453723076938</v>
      </c>
      <c r="J61" s="93">
        <f t="shared" si="7"/>
        <v>7.1356923076923113</v>
      </c>
      <c r="K61" s="93">
        <f t="shared" si="7"/>
        <v>5.3517692307692322</v>
      </c>
      <c r="L61" s="93">
        <f t="shared" si="7"/>
        <v>6.3711538461538569E-2</v>
      </c>
      <c r="M61" s="93">
        <f t="shared" si="7"/>
        <v>12.64038461538461</v>
      </c>
      <c r="N61" s="93">
        <f t="shared" si="7"/>
        <v>0.13672435897435906</v>
      </c>
      <c r="O61" s="93">
        <f t="shared" si="7"/>
        <v>4.1574415384615397</v>
      </c>
      <c r="P61" s="93">
        <f t="shared" si="7"/>
        <v>16.928961538461554</v>
      </c>
      <c r="Q61" s="93">
        <f t="shared" si="7"/>
        <v>3.1853769230769213E-2</v>
      </c>
      <c r="R61" s="93">
        <f t="shared" si="7"/>
        <v>1.1808012820512831E-2</v>
      </c>
      <c r="S61" s="94">
        <f t="shared" si="7"/>
        <v>55.581946153846204</v>
      </c>
      <c r="T61" s="94">
        <v>7.2</v>
      </c>
      <c r="V61" s="258" t="s">
        <v>141</v>
      </c>
      <c r="W61" s="259"/>
      <c r="X61" s="259"/>
      <c r="Y61" s="260"/>
      <c r="Z61" s="268">
        <f>SUM(Z51:AA60)</f>
        <v>333.56341346400001</v>
      </c>
      <c r="AA61" s="268"/>
      <c r="AB61" s="268">
        <f t="shared" ref="AB61" si="8">SUM(AB52:AC60)</f>
        <v>1.2200000000000002</v>
      </c>
      <c r="AC61" s="268"/>
      <c r="AD61" s="268">
        <f t="shared" ref="AD61" si="9">SUM(AD52:AE60)</f>
        <v>1.86</v>
      </c>
      <c r="AE61" s="268"/>
      <c r="AF61" s="269">
        <f>SUM(AF52:AG60)</f>
        <v>128.53440000000001</v>
      </c>
      <c r="AG61" s="269"/>
      <c r="AH61" s="270">
        <f>SUM(AH52:AI60)</f>
        <v>203.01480000000001</v>
      </c>
      <c r="AI61" s="270"/>
      <c r="AJ61" s="55"/>
      <c r="AL61" s="181"/>
      <c r="AM61" s="181"/>
    </row>
    <row r="62" spans="2:39" ht="46.15" customHeight="1" x14ac:dyDescent="0.35">
      <c r="B62" s="258" t="s">
        <v>132</v>
      </c>
      <c r="C62" s="259"/>
      <c r="D62" s="260"/>
      <c r="E62" s="54"/>
      <c r="F62" s="90">
        <f>F52+F53+F54</f>
        <v>0</v>
      </c>
      <c r="G62" s="129">
        <v>0</v>
      </c>
      <c r="H62" s="129">
        <v>0</v>
      </c>
      <c r="I62" s="129">
        <v>0</v>
      </c>
      <c r="J62" s="129">
        <v>0</v>
      </c>
      <c r="K62" s="129">
        <v>0</v>
      </c>
      <c r="L62" s="129">
        <v>0</v>
      </c>
      <c r="M62" s="129">
        <v>0</v>
      </c>
      <c r="N62" s="129">
        <v>0</v>
      </c>
      <c r="O62" s="129">
        <v>0</v>
      </c>
      <c r="P62" s="129">
        <v>0</v>
      </c>
      <c r="Q62" s="129">
        <v>0</v>
      </c>
      <c r="R62" s="129">
        <v>0</v>
      </c>
      <c r="S62" s="129">
        <v>0</v>
      </c>
      <c r="T62" s="54"/>
      <c r="X62" s="107"/>
      <c r="Y62" s="58"/>
      <c r="Z62" s="58"/>
      <c r="AA62" s="58"/>
      <c r="AB62" s="58"/>
      <c r="AC62" s="58"/>
      <c r="AD62" s="58"/>
      <c r="AE62" s="58"/>
      <c r="AF62" s="58"/>
      <c r="AG62" s="58"/>
      <c r="AH62" s="58"/>
      <c r="AJ62" s="55"/>
      <c r="AL62" s="182"/>
      <c r="AM62" s="182"/>
    </row>
    <row r="63" spans="2:39" ht="40.15" customHeight="1" x14ac:dyDescent="0.35">
      <c r="B63" s="258" t="s">
        <v>133</v>
      </c>
      <c r="C63" s="259"/>
      <c r="D63" s="260"/>
      <c r="E63" s="54"/>
      <c r="F63" s="87">
        <f>F56+F57+F58+F59+F60</f>
        <v>1.9552461000000005</v>
      </c>
      <c r="G63" s="129">
        <f>((($E$56*G56-($E$61*G61)))/$F$63)</f>
        <v>300.12902435958938</v>
      </c>
      <c r="H63" s="129">
        <f t="shared" ref="H63:I63" si="10">((($E$56*H56-($E$61*H61)))/$F$63)</f>
        <v>201.74898845147746</v>
      </c>
      <c r="I63" s="129">
        <f t="shared" si="10"/>
        <v>103.73430411586112</v>
      </c>
      <c r="J63" s="129">
        <f>((($E$56*J56-($E$61*J61)))/$F$63)</f>
        <v>715.58147115560564</v>
      </c>
      <c r="K63" s="129">
        <f t="shared" ref="K63:S63" si="11">((($E$56*K56-($E$61*K61)))/$F$63)</f>
        <v>536.68610336670417</v>
      </c>
      <c r="L63" s="129">
        <f t="shared" si="11"/>
        <v>6.3891202781750591</v>
      </c>
      <c r="M63" s="129">
        <f t="shared" si="11"/>
        <v>110.79053170310527</v>
      </c>
      <c r="N63" s="129">
        <f t="shared" si="11"/>
        <v>2.5863668086659053</v>
      </c>
      <c r="O63" s="129">
        <f t="shared" si="11"/>
        <v>17.222472466911288</v>
      </c>
      <c r="P63" s="129">
        <f t="shared" si="11"/>
        <v>320.23923576390575</v>
      </c>
      <c r="Q63" s="90">
        <f t="shared" si="11"/>
        <v>0.27919213989182523</v>
      </c>
      <c r="R63" s="90">
        <f t="shared" si="11"/>
        <v>0.223368042566601</v>
      </c>
      <c r="S63" s="129">
        <f t="shared" si="11"/>
        <v>5573.8685306799161</v>
      </c>
      <c r="T63" s="54"/>
      <c r="AJ63" s="55"/>
    </row>
    <row r="64" spans="2:39" ht="47.45" customHeight="1" x14ac:dyDescent="0.35">
      <c r="B64" s="258" t="s">
        <v>134</v>
      </c>
      <c r="C64" s="259"/>
      <c r="D64" s="260"/>
      <c r="E64" s="85"/>
      <c r="F64" s="87">
        <f>SUM(F51:F61)</f>
        <v>1.9552461000000005</v>
      </c>
      <c r="G64" s="129">
        <f t="shared" ref="G64:S64" si="12">(G62*$F$63+G63*$F$64)/$F64</f>
        <v>300.12902435958938</v>
      </c>
      <c r="H64" s="129">
        <f t="shared" si="12"/>
        <v>201.74898845147746</v>
      </c>
      <c r="I64" s="129">
        <f t="shared" si="12"/>
        <v>103.73430411586112</v>
      </c>
      <c r="J64" s="129">
        <f t="shared" si="12"/>
        <v>715.58147115560564</v>
      </c>
      <c r="K64" s="129">
        <f t="shared" si="12"/>
        <v>536.68610336670417</v>
      </c>
      <c r="L64" s="129">
        <f t="shared" si="12"/>
        <v>6.3891202781750591</v>
      </c>
      <c r="M64" s="129">
        <f t="shared" si="12"/>
        <v>110.79053170310527</v>
      </c>
      <c r="N64" s="129">
        <f t="shared" si="12"/>
        <v>2.5863668086659053</v>
      </c>
      <c r="O64" s="129">
        <f t="shared" si="12"/>
        <v>17.222472466911288</v>
      </c>
      <c r="P64" s="129">
        <f t="shared" si="12"/>
        <v>320.23923576390575</v>
      </c>
      <c r="Q64" s="129">
        <f t="shared" si="12"/>
        <v>0.27919213989182523</v>
      </c>
      <c r="R64" s="90">
        <f t="shared" si="12"/>
        <v>0.223368042566601</v>
      </c>
      <c r="S64" s="129">
        <f t="shared" si="12"/>
        <v>5573.8685306799161</v>
      </c>
      <c r="T64" s="90"/>
      <c r="AJ64" s="55"/>
    </row>
    <row r="65" spans="2:22" ht="42.6" customHeight="1" x14ac:dyDescent="0.35">
      <c r="B65" s="261" t="s">
        <v>4</v>
      </c>
      <c r="C65" s="261"/>
      <c r="D65" s="261"/>
      <c r="E65" s="172">
        <f>E61/D51</f>
        <v>0.67412565000000002</v>
      </c>
      <c r="F65" s="55"/>
      <c r="G65" s="55"/>
      <c r="H65" s="55"/>
      <c r="I65" s="70"/>
      <c r="J65" s="70"/>
      <c r="K65" s="70"/>
      <c r="L65" s="70"/>
      <c r="M65" s="70"/>
      <c r="N65" s="70"/>
      <c r="O65" s="70"/>
      <c r="P65" s="70"/>
      <c r="Q65" s="70"/>
      <c r="R65" s="55"/>
    </row>
    <row r="66" spans="2:22" ht="42.6" customHeight="1" x14ac:dyDescent="0.25"/>
    <row r="67" spans="2:22" ht="42.6" customHeight="1" x14ac:dyDescent="0.25">
      <c r="J67" s="134"/>
      <c r="K67" s="134"/>
      <c r="L67" s="134"/>
      <c r="M67" s="134"/>
      <c r="N67" s="134"/>
      <c r="O67" s="134"/>
      <c r="P67" s="134"/>
      <c r="Q67" s="134"/>
      <c r="R67" s="134"/>
      <c r="S67" s="134"/>
      <c r="T67" s="134"/>
      <c r="U67" s="134"/>
      <c r="V67" s="134"/>
    </row>
    <row r="68" spans="2:22" x14ac:dyDescent="0.25">
      <c r="J68" s="124"/>
      <c r="K68" s="124"/>
      <c r="L68" s="124"/>
      <c r="M68" s="124"/>
      <c r="N68" s="124"/>
      <c r="O68" s="124"/>
      <c r="P68" s="124"/>
      <c r="Q68" s="124"/>
      <c r="R68" s="124"/>
      <c r="S68" s="124"/>
      <c r="T68" s="124"/>
      <c r="U68" s="124"/>
      <c r="V68" s="124"/>
    </row>
    <row r="69" spans="2:22" x14ac:dyDescent="0.25">
      <c r="I69" s="124"/>
      <c r="J69" s="124"/>
      <c r="K69" s="124"/>
      <c r="L69" s="124"/>
      <c r="M69" s="124"/>
      <c r="N69" s="124"/>
      <c r="O69" s="124"/>
      <c r="P69" s="124"/>
      <c r="Q69" s="124"/>
      <c r="R69" s="124"/>
      <c r="S69" s="124"/>
      <c r="T69" s="124"/>
      <c r="U69" s="124"/>
      <c r="V69" s="124"/>
    </row>
    <row r="70" spans="2:22" ht="18.75" x14ac:dyDescent="0.3">
      <c r="J70" s="81"/>
      <c r="K70" s="81"/>
      <c r="L70" s="81"/>
      <c r="M70" s="81"/>
      <c r="N70" s="81"/>
      <c r="O70" s="81"/>
      <c r="P70" s="81"/>
      <c r="Q70" s="81"/>
      <c r="R70" s="81"/>
      <c r="S70" s="81"/>
      <c r="T70" s="81"/>
      <c r="U70" s="80"/>
      <c r="V70" s="81"/>
    </row>
  </sheetData>
  <sheetProtection algorithmName="SHA-512" hashValue="8aExlGh2Zbs4bYP0Jacnz/6Dl2PNVEls22hpD+hVUSV/dQNOvY0pv+g7P7nS/iPKT0g/C359WEMd/Nw2q6RXzg==" saltValue="mJxf4xRaxxHMhYX2auCz6Q==" spinCount="100000" sheet="1" objects="1" scenarios="1"/>
  <mergeCells count="132">
    <mergeCell ref="K23:L23"/>
    <mergeCell ref="B39:C39"/>
    <mergeCell ref="B40:C40"/>
    <mergeCell ref="D39:E39"/>
    <mergeCell ref="D40:E40"/>
    <mergeCell ref="AL22:AM22"/>
    <mergeCell ref="C2:AA2"/>
    <mergeCell ref="AN4:AQ4"/>
    <mergeCell ref="AF6:AG6"/>
    <mergeCell ref="J10:K10"/>
    <mergeCell ref="AN10:AO10"/>
    <mergeCell ref="AB11:AC11"/>
    <mergeCell ref="B12:C12"/>
    <mergeCell ref="AG12:AH12"/>
    <mergeCell ref="H22:I22"/>
    <mergeCell ref="P22:Q22"/>
    <mergeCell ref="S22:T22"/>
    <mergeCell ref="B45:C45"/>
    <mergeCell ref="B46:C46"/>
    <mergeCell ref="B47:C47"/>
    <mergeCell ref="D45:E45"/>
    <mergeCell ref="B43:C43"/>
    <mergeCell ref="B44:C44"/>
    <mergeCell ref="D43:E43"/>
    <mergeCell ref="D44:E44"/>
    <mergeCell ref="B41:C41"/>
    <mergeCell ref="B42:C42"/>
    <mergeCell ref="D41:E41"/>
    <mergeCell ref="D42:E42"/>
    <mergeCell ref="AB49:AC50"/>
    <mergeCell ref="AD49:AE50"/>
    <mergeCell ref="AF49:AG50"/>
    <mergeCell ref="AH49:AI50"/>
    <mergeCell ref="B50:C50"/>
    <mergeCell ref="X50:Y50"/>
    <mergeCell ref="Z50:AA50"/>
    <mergeCell ref="D46:E46"/>
    <mergeCell ref="D47:E47"/>
    <mergeCell ref="B48:C48"/>
    <mergeCell ref="V49:W50"/>
    <mergeCell ref="X49:AA49"/>
    <mergeCell ref="AD51:AE51"/>
    <mergeCell ref="AF51:AG51"/>
    <mergeCell ref="AH51:AI51"/>
    <mergeCell ref="B52:C52"/>
    <mergeCell ref="V52:W52"/>
    <mergeCell ref="X52:Y52"/>
    <mergeCell ref="Z52:AA52"/>
    <mergeCell ref="AB52:AC52"/>
    <mergeCell ref="AD52:AE52"/>
    <mergeCell ref="AF52:AG52"/>
    <mergeCell ref="AH52:AI52"/>
    <mergeCell ref="B51:C51"/>
    <mergeCell ref="V51:W51"/>
    <mergeCell ref="X51:Y51"/>
    <mergeCell ref="Z51:AA51"/>
    <mergeCell ref="AB51:AC51"/>
    <mergeCell ref="AD53:AE53"/>
    <mergeCell ref="AF53:AG53"/>
    <mergeCell ref="AH53:AI53"/>
    <mergeCell ref="B54:C54"/>
    <mergeCell ref="V54:W54"/>
    <mergeCell ref="X54:Y54"/>
    <mergeCell ref="Z54:AA54"/>
    <mergeCell ref="AB54:AC54"/>
    <mergeCell ref="AD54:AE54"/>
    <mergeCell ref="AF54:AG54"/>
    <mergeCell ref="AH54:AI54"/>
    <mergeCell ref="B53:C53"/>
    <mergeCell ref="V53:W53"/>
    <mergeCell ref="X53:Y53"/>
    <mergeCell ref="Z53:AA53"/>
    <mergeCell ref="AB53:AC53"/>
    <mergeCell ref="AD55:AE55"/>
    <mergeCell ref="AF55:AG55"/>
    <mergeCell ref="AH55:AI55"/>
    <mergeCell ref="B56:C56"/>
    <mergeCell ref="V56:W56"/>
    <mergeCell ref="X56:Y56"/>
    <mergeCell ref="Z56:AA56"/>
    <mergeCell ref="AB56:AC56"/>
    <mergeCell ref="AD56:AE56"/>
    <mergeCell ref="AF56:AG56"/>
    <mergeCell ref="AH56:AI56"/>
    <mergeCell ref="B55:C55"/>
    <mergeCell ref="V55:W55"/>
    <mergeCell ref="X55:Y55"/>
    <mergeCell ref="Z55:AA55"/>
    <mergeCell ref="AB55:AC55"/>
    <mergeCell ref="AD57:AE57"/>
    <mergeCell ref="AF57:AG57"/>
    <mergeCell ref="AH57:AI57"/>
    <mergeCell ref="B58:C58"/>
    <mergeCell ref="V58:W58"/>
    <mergeCell ref="X58:Y58"/>
    <mergeCell ref="Z58:AA58"/>
    <mergeCell ref="AB58:AC58"/>
    <mergeCell ref="AD58:AE58"/>
    <mergeCell ref="AF58:AG58"/>
    <mergeCell ref="AH58:AI58"/>
    <mergeCell ref="B57:C57"/>
    <mergeCell ref="V57:W57"/>
    <mergeCell ref="X57:Y57"/>
    <mergeCell ref="Z57:AA57"/>
    <mergeCell ref="AB57:AC57"/>
    <mergeCell ref="AD59:AE59"/>
    <mergeCell ref="AF59:AG59"/>
    <mergeCell ref="AH59:AI59"/>
    <mergeCell ref="B60:C60"/>
    <mergeCell ref="V60:W60"/>
    <mergeCell ref="X60:Y60"/>
    <mergeCell ref="Z60:AA60"/>
    <mergeCell ref="AB60:AC60"/>
    <mergeCell ref="AD60:AE60"/>
    <mergeCell ref="AF60:AG60"/>
    <mergeCell ref="AH60:AI60"/>
    <mergeCell ref="B59:C59"/>
    <mergeCell ref="V59:W59"/>
    <mergeCell ref="X59:Y59"/>
    <mergeCell ref="Z59:AA59"/>
    <mergeCell ref="AB59:AC59"/>
    <mergeCell ref="B65:D65"/>
    <mergeCell ref="AF61:AG61"/>
    <mergeCell ref="AH61:AI61"/>
    <mergeCell ref="B62:D62"/>
    <mergeCell ref="B63:D63"/>
    <mergeCell ref="B64:D64"/>
    <mergeCell ref="B61:D61"/>
    <mergeCell ref="V61:Y61"/>
    <mergeCell ref="Z61:AA61"/>
    <mergeCell ref="AB61:AC61"/>
    <mergeCell ref="AD61:AE61"/>
  </mergeCells>
  <pageMargins left="0.7" right="0.7" top="0.75" bottom="0.75" header="0.3" footer="0.3"/>
  <pageSetup paperSize="9" scale="34"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B1:AT79"/>
  <sheetViews>
    <sheetView topLeftCell="A38" zoomScale="70" zoomScaleNormal="70" workbookViewId="0">
      <selection activeCell="S49" sqref="S49"/>
    </sheetView>
  </sheetViews>
  <sheetFormatPr baseColWidth="10" defaultColWidth="9.140625" defaultRowHeight="15" x14ac:dyDescent="0.25"/>
  <cols>
    <col min="2" max="2" width="14.42578125" customWidth="1"/>
    <col min="3" max="3" width="10" customWidth="1"/>
    <col min="4" max="4" width="9.140625" bestFit="1" customWidth="1"/>
    <col min="5" max="5" width="11.7109375" customWidth="1"/>
    <col min="6" max="6" width="10.85546875" customWidth="1"/>
    <col min="7" max="7" width="9.7109375" customWidth="1"/>
    <col min="8" max="8" width="10.28515625" customWidth="1"/>
    <col min="9" max="9" width="10.140625" customWidth="1"/>
    <col min="10" max="10" width="8.85546875" customWidth="1"/>
    <col min="13" max="13" width="9.7109375" bestFit="1" customWidth="1"/>
    <col min="14" max="14" width="10" customWidth="1"/>
    <col min="15" max="15" width="10.28515625" customWidth="1"/>
    <col min="16" max="16" width="11" customWidth="1"/>
    <col min="17" max="17" width="10.85546875" customWidth="1"/>
    <col min="21" max="21" width="9.7109375" customWidth="1"/>
    <col min="23" max="23" width="7.7109375" customWidth="1"/>
    <col min="24" max="24" width="6.85546875" customWidth="1"/>
    <col min="27" max="27" width="10.85546875" customWidth="1"/>
    <col min="28" max="28" width="11.28515625" customWidth="1"/>
    <col min="29" max="29" width="9.42578125" customWidth="1"/>
    <col min="31" max="31" width="9.7109375" customWidth="1"/>
    <col min="36" max="36" width="9.42578125" customWidth="1"/>
    <col min="37" max="37" width="8.28515625" customWidth="1"/>
    <col min="38" max="38" width="8.140625" customWidth="1"/>
    <col min="39" max="39" width="10.28515625" customWidth="1"/>
    <col min="40" max="40" width="16.42578125" bestFit="1" customWidth="1"/>
    <col min="43" max="43" width="9.5703125" customWidth="1"/>
    <col min="44" max="44" width="9.85546875" bestFit="1" customWidth="1"/>
    <col min="45" max="45" width="10.28515625" bestFit="1" customWidth="1"/>
    <col min="46" max="46" width="1.28515625" customWidth="1"/>
  </cols>
  <sheetData>
    <row r="1" spans="2:46" ht="36.6" customHeight="1" x14ac:dyDescent="0.25"/>
    <row r="2" spans="2:46" ht="46.15" customHeight="1" x14ac:dyDescent="0.7">
      <c r="C2" s="298" t="s">
        <v>107</v>
      </c>
      <c r="D2" s="298"/>
      <c r="E2" s="298"/>
      <c r="F2" s="298"/>
      <c r="G2" s="298"/>
      <c r="H2" s="298"/>
      <c r="I2" s="298"/>
      <c r="J2" s="298"/>
      <c r="K2" s="298"/>
      <c r="L2" s="298"/>
      <c r="M2" s="298"/>
      <c r="N2" s="298"/>
      <c r="O2" s="298"/>
      <c r="P2" s="298"/>
      <c r="Q2" s="298"/>
      <c r="R2" s="298"/>
      <c r="S2" s="298"/>
      <c r="T2" s="298"/>
      <c r="U2" s="298"/>
      <c r="V2" s="298"/>
      <c r="W2" s="298"/>
      <c r="X2" s="298"/>
      <c r="Y2" s="298"/>
      <c r="Z2" s="298"/>
      <c r="AA2" s="298"/>
    </row>
    <row r="3" spans="2:46" ht="31.9" customHeight="1" thickBot="1" x14ac:dyDescent="0.3"/>
    <row r="4" spans="2:46" ht="18.75" x14ac:dyDescent="0.3">
      <c r="B4" s="1"/>
      <c r="C4" s="2"/>
      <c r="D4" s="2"/>
      <c r="E4" s="2"/>
      <c r="F4" s="2"/>
      <c r="G4" s="2"/>
      <c r="H4" s="2"/>
      <c r="I4" s="2"/>
      <c r="J4" s="2"/>
      <c r="K4" s="2"/>
      <c r="L4" s="2"/>
      <c r="M4" s="2"/>
      <c r="N4" s="2"/>
      <c r="O4" s="2"/>
      <c r="P4" s="2"/>
      <c r="Q4" s="2"/>
      <c r="R4" s="2"/>
      <c r="S4" s="2"/>
      <c r="T4" s="2"/>
      <c r="U4" s="2"/>
      <c r="V4" s="2"/>
      <c r="W4" s="2"/>
      <c r="X4" s="2"/>
      <c r="Y4" s="3"/>
      <c r="Z4" s="2"/>
      <c r="AA4" s="3"/>
      <c r="AB4" s="3"/>
      <c r="AC4" s="3"/>
      <c r="AD4" s="3"/>
      <c r="AE4" s="3"/>
      <c r="AF4" s="3"/>
      <c r="AG4" s="3"/>
      <c r="AH4" s="3"/>
      <c r="AI4" s="3"/>
      <c r="AJ4" s="3"/>
      <c r="AK4" s="3"/>
      <c r="AL4" s="3"/>
      <c r="AM4" s="2"/>
      <c r="AN4" s="299"/>
      <c r="AO4" s="299"/>
      <c r="AP4" s="299"/>
      <c r="AQ4" s="299"/>
      <c r="AR4" s="3"/>
      <c r="AS4" s="3"/>
      <c r="AT4" s="4"/>
    </row>
    <row r="5" spans="2:46" ht="18.75" x14ac:dyDescent="0.3">
      <c r="B5" s="5"/>
      <c r="C5" s="6"/>
      <c r="D5" s="6"/>
      <c r="E5" s="6"/>
      <c r="F5" s="6"/>
      <c r="G5" s="6"/>
      <c r="H5" s="6"/>
      <c r="I5" s="6"/>
      <c r="J5" s="6"/>
      <c r="K5" s="6"/>
      <c r="L5" s="6"/>
      <c r="M5" s="6"/>
      <c r="N5" s="6"/>
      <c r="O5" s="6"/>
      <c r="P5" s="6"/>
      <c r="Q5" s="6"/>
      <c r="R5" s="6"/>
      <c r="S5" s="6"/>
      <c r="T5" s="6"/>
      <c r="U5" s="6"/>
      <c r="V5" s="6"/>
      <c r="W5" s="6"/>
      <c r="X5" s="6"/>
      <c r="Y5" s="6"/>
      <c r="Z5" s="6"/>
      <c r="AA5" s="7"/>
      <c r="AB5" s="7"/>
      <c r="AC5" s="7"/>
      <c r="AD5" s="7"/>
      <c r="AE5" s="7"/>
      <c r="AF5" s="7"/>
      <c r="AG5" s="7"/>
      <c r="AH5" s="7"/>
      <c r="AI5" s="7"/>
      <c r="AJ5" s="7"/>
      <c r="AK5" s="7"/>
      <c r="AL5" s="7"/>
      <c r="AM5" s="7"/>
      <c r="AN5" s="7"/>
      <c r="AO5" s="8"/>
      <c r="AP5" s="9"/>
      <c r="AQ5" s="7"/>
      <c r="AR5" s="7"/>
      <c r="AS5" s="7"/>
      <c r="AT5" s="10"/>
    </row>
    <row r="6" spans="2:46" ht="18.75" x14ac:dyDescent="0.3">
      <c r="B6" s="5"/>
      <c r="C6" s="6"/>
      <c r="D6" s="6"/>
      <c r="E6" s="6"/>
      <c r="F6" s="6"/>
      <c r="G6" s="6"/>
      <c r="H6" s="6"/>
      <c r="I6" s="6"/>
      <c r="J6" s="6"/>
      <c r="K6" s="6"/>
      <c r="L6" s="6"/>
      <c r="M6" s="6"/>
      <c r="N6" s="6"/>
      <c r="O6" s="6"/>
      <c r="P6" s="6"/>
      <c r="Q6" s="6"/>
      <c r="R6" s="6"/>
      <c r="S6" s="6"/>
      <c r="T6" s="6"/>
      <c r="U6" s="6"/>
      <c r="V6" s="6"/>
      <c r="W6" s="6"/>
      <c r="X6" s="6"/>
      <c r="Y6" s="6"/>
      <c r="Z6" s="55"/>
      <c r="AA6" s="55"/>
      <c r="AB6" s="7"/>
      <c r="AC6" s="7"/>
      <c r="AD6" s="7"/>
      <c r="AE6" s="7"/>
      <c r="AF6" s="300"/>
      <c r="AG6" s="300"/>
      <c r="AH6" s="7"/>
      <c r="AM6" s="7"/>
      <c r="AN6" s="16">
        <f>D60</f>
        <v>4.0856099999999999E-2</v>
      </c>
      <c r="AO6" s="9" t="s">
        <v>1</v>
      </c>
      <c r="AP6" s="9"/>
      <c r="AQ6" s="7"/>
      <c r="AR6" s="7"/>
      <c r="AS6" s="7"/>
      <c r="AT6" s="10"/>
    </row>
    <row r="7" spans="2:46" ht="18.75" x14ac:dyDescent="0.3">
      <c r="B7" s="5"/>
      <c r="C7" s="6"/>
      <c r="D7" s="6"/>
      <c r="E7" s="6"/>
      <c r="F7" s="6"/>
      <c r="G7" s="6"/>
      <c r="H7" s="6"/>
      <c r="I7" s="6"/>
      <c r="J7" s="6"/>
      <c r="K7" s="6"/>
      <c r="L7" s="6"/>
      <c r="M7" s="6"/>
      <c r="N7" s="6"/>
      <c r="O7" s="6"/>
      <c r="P7" s="6"/>
      <c r="Q7" s="6"/>
      <c r="R7" s="6"/>
      <c r="S7" s="6"/>
      <c r="T7" s="6"/>
      <c r="U7" s="6"/>
      <c r="V7" s="55"/>
      <c r="W7" s="55"/>
      <c r="X7" s="6"/>
      <c r="Y7" s="6"/>
      <c r="Z7" s="55"/>
      <c r="AA7" s="12" t="s">
        <v>2</v>
      </c>
      <c r="AB7" s="12"/>
      <c r="AC7" s="7"/>
      <c r="AD7" s="7"/>
      <c r="AE7" s="7"/>
      <c r="AF7" s="8"/>
      <c r="AG7" s="9"/>
      <c r="AH7" s="7"/>
      <c r="AI7" s="7"/>
      <c r="AJ7" s="7"/>
      <c r="AK7" s="7"/>
      <c r="AL7" s="7"/>
      <c r="AM7" s="7"/>
      <c r="AN7" s="7"/>
      <c r="AO7" s="7"/>
      <c r="AP7" s="7"/>
      <c r="AQ7" s="7"/>
      <c r="AR7" s="7"/>
      <c r="AS7" s="7"/>
      <c r="AT7" s="10"/>
    </row>
    <row r="8" spans="2:46" ht="18.75" x14ac:dyDescent="0.3">
      <c r="B8" s="5"/>
      <c r="C8" s="6"/>
      <c r="D8" s="6"/>
      <c r="E8" s="6"/>
      <c r="F8" s="6"/>
      <c r="G8" s="6"/>
      <c r="H8" s="6"/>
      <c r="I8" s="6"/>
      <c r="J8" s="6"/>
      <c r="K8" s="6"/>
      <c r="L8" s="6"/>
      <c r="M8" s="6"/>
      <c r="N8" s="6"/>
      <c r="O8" s="6"/>
      <c r="P8" s="6"/>
      <c r="Q8" s="6"/>
      <c r="R8" s="6"/>
      <c r="S8" s="6"/>
      <c r="T8" s="6"/>
      <c r="U8" s="6"/>
      <c r="V8" s="6"/>
      <c r="W8" s="6"/>
      <c r="X8" s="6"/>
      <c r="Y8" s="6"/>
      <c r="Z8" s="11"/>
      <c r="AA8" s="8">
        <f>W13*Z20</f>
        <v>5.0999999999999996</v>
      </c>
      <c r="AB8" s="9" t="s">
        <v>1</v>
      </c>
      <c r="AC8" s="6"/>
      <c r="AD8" s="6"/>
      <c r="AE8" s="6"/>
      <c r="AF8" s="11"/>
      <c r="AG8" s="9"/>
      <c r="AH8" s="7"/>
      <c r="AI8" s="7"/>
      <c r="AJ8" s="7"/>
      <c r="AK8" s="7"/>
      <c r="AL8" s="7"/>
      <c r="AM8" s="6"/>
      <c r="AN8" s="7"/>
      <c r="AO8" s="55"/>
      <c r="AP8" s="55"/>
      <c r="AQ8" s="7"/>
      <c r="AR8" s="7"/>
      <c r="AS8" s="7"/>
      <c r="AT8" s="10"/>
    </row>
    <row r="9" spans="2:46" ht="18.75" x14ac:dyDescent="0.3">
      <c r="B9" s="5"/>
      <c r="C9" s="6"/>
      <c r="D9" s="6"/>
      <c r="E9" s="6"/>
      <c r="F9" s="6"/>
      <c r="G9" s="6"/>
      <c r="H9" s="6"/>
      <c r="I9" s="6"/>
      <c r="J9" s="6"/>
      <c r="K9" s="6"/>
      <c r="L9" s="6"/>
      <c r="M9" s="6"/>
      <c r="N9" s="6"/>
      <c r="O9" s="6"/>
      <c r="P9" s="6"/>
      <c r="Q9" s="6"/>
      <c r="R9" s="6"/>
      <c r="S9" s="6"/>
      <c r="T9" s="6"/>
      <c r="U9" s="6"/>
      <c r="V9" s="55"/>
      <c r="W9" s="55"/>
      <c r="X9" s="55"/>
      <c r="Y9" s="6"/>
      <c r="Z9" s="6"/>
      <c r="AA9" s="55"/>
      <c r="AB9" s="55"/>
      <c r="AC9" s="7"/>
      <c r="AD9" s="6"/>
      <c r="AE9" s="6"/>
      <c r="AF9" s="7"/>
      <c r="AG9" s="7"/>
      <c r="AH9" s="7"/>
      <c r="AI9" s="6"/>
      <c r="AJ9" s="6"/>
      <c r="AK9" s="6"/>
      <c r="AL9" s="6"/>
      <c r="AM9" s="55"/>
      <c r="AN9" s="55"/>
      <c r="AO9" s="55"/>
      <c r="AP9" s="55"/>
      <c r="AQ9" s="300" t="s">
        <v>10</v>
      </c>
      <c r="AR9" s="300"/>
      <c r="AS9" s="7"/>
      <c r="AT9" s="10"/>
    </row>
    <row r="10" spans="2:46" ht="21" x14ac:dyDescent="0.35">
      <c r="B10" s="5"/>
      <c r="C10" s="7"/>
      <c r="D10" s="7"/>
      <c r="E10" s="7"/>
      <c r="F10" s="7"/>
      <c r="G10" s="7"/>
      <c r="H10" s="6"/>
      <c r="I10" s="6"/>
      <c r="J10" s="301"/>
      <c r="K10" s="301"/>
      <c r="L10" s="6"/>
      <c r="M10" s="6"/>
      <c r="N10" s="6"/>
      <c r="O10" s="6"/>
      <c r="P10" s="6"/>
      <c r="Q10" s="55"/>
      <c r="R10" s="55"/>
      <c r="S10" s="55"/>
      <c r="T10" s="55"/>
      <c r="U10" s="55"/>
      <c r="V10" s="11"/>
      <c r="W10" s="55"/>
      <c r="X10" s="55"/>
      <c r="Y10" s="6"/>
      <c r="Z10" s="6"/>
      <c r="AA10" s="55"/>
      <c r="AB10" s="55"/>
      <c r="AC10" s="7"/>
      <c r="AD10" s="7"/>
      <c r="AE10" s="7"/>
      <c r="AF10" s="7"/>
      <c r="AG10" s="7"/>
      <c r="AH10" s="7"/>
      <c r="AI10" s="6"/>
      <c r="AJ10" s="6"/>
      <c r="AK10" s="55"/>
      <c r="AL10" s="55"/>
      <c r="AM10" s="55"/>
      <c r="AP10" s="9"/>
      <c r="AQ10" s="16">
        <f>AL13-AN6-AN28</f>
        <v>3.9630416999999998</v>
      </c>
      <c r="AR10" s="9" t="s">
        <v>1</v>
      </c>
      <c r="AS10" s="55"/>
      <c r="AT10" s="10"/>
    </row>
    <row r="11" spans="2:46" ht="22.9" customHeight="1" x14ac:dyDescent="0.3">
      <c r="B11" s="56"/>
      <c r="C11" s="55"/>
      <c r="D11" s="6"/>
      <c r="E11" s="6"/>
      <c r="F11" s="6"/>
      <c r="G11" s="7"/>
      <c r="H11" s="6"/>
      <c r="I11" s="6"/>
      <c r="J11" s="6"/>
      <c r="K11" s="6"/>
      <c r="L11" s="6"/>
      <c r="M11" s="6"/>
      <c r="N11" s="6"/>
      <c r="O11" s="6"/>
      <c r="P11" s="6"/>
      <c r="Q11" s="55"/>
      <c r="R11" s="55"/>
      <c r="S11" s="55"/>
      <c r="T11" s="55"/>
      <c r="U11" s="55"/>
      <c r="V11" s="6"/>
      <c r="W11" s="6"/>
      <c r="X11" s="6"/>
      <c r="Y11" s="6"/>
      <c r="Z11" s="55"/>
      <c r="AA11" s="55"/>
      <c r="AB11" s="300" t="s">
        <v>3</v>
      </c>
      <c r="AC11" s="300"/>
      <c r="AD11" s="7"/>
      <c r="AE11" s="7"/>
      <c r="AF11" s="7"/>
      <c r="AI11" s="6"/>
      <c r="AJ11" s="6"/>
      <c r="AK11" s="16"/>
      <c r="AL11" s="9"/>
      <c r="AM11" s="7"/>
      <c r="AP11" s="7"/>
      <c r="AS11" s="55"/>
      <c r="AT11" s="10"/>
    </row>
    <row r="12" spans="2:46" ht="18.75" x14ac:dyDescent="0.3">
      <c r="B12" s="314" t="s">
        <v>0</v>
      </c>
      <c r="C12" s="300"/>
      <c r="D12" s="6"/>
      <c r="E12" s="6"/>
      <c r="F12" s="6"/>
      <c r="G12" s="7"/>
      <c r="H12" s="6"/>
      <c r="I12" s="6"/>
      <c r="J12" s="6"/>
      <c r="K12" s="6"/>
      <c r="L12" s="6"/>
      <c r="M12" s="6"/>
      <c r="N12" s="6"/>
      <c r="O12" s="6"/>
      <c r="P12" s="6"/>
      <c r="Q12" s="55"/>
      <c r="R12" s="55"/>
      <c r="S12" s="55"/>
      <c r="T12" s="55"/>
      <c r="U12" s="55"/>
      <c r="V12" s="6"/>
      <c r="W12" s="36" t="s">
        <v>15</v>
      </c>
      <c r="X12" s="6"/>
      <c r="Y12" s="6"/>
      <c r="Z12" s="55"/>
      <c r="AA12" s="55"/>
      <c r="AB12" s="8">
        <f>AA8</f>
        <v>5.0999999999999996</v>
      </c>
      <c r="AC12" s="9" t="s">
        <v>1</v>
      </c>
      <c r="AD12" s="7"/>
      <c r="AE12" s="7"/>
      <c r="AF12" s="7"/>
      <c r="AG12" s="300" t="s">
        <v>49</v>
      </c>
      <c r="AH12" s="300"/>
      <c r="AI12" s="6"/>
      <c r="AJ12" s="6"/>
      <c r="AK12" s="6"/>
      <c r="AL12" s="300" t="s">
        <v>50</v>
      </c>
      <c r="AM12" s="300"/>
      <c r="AN12" s="14"/>
      <c r="AO12" s="55"/>
      <c r="AP12" s="55"/>
      <c r="AQ12" s="14"/>
      <c r="AR12" s="7"/>
      <c r="AS12" s="55"/>
      <c r="AT12" s="10"/>
    </row>
    <row r="13" spans="2:46" ht="18.75" x14ac:dyDescent="0.3">
      <c r="B13" s="13">
        <f>D51</f>
        <v>6</v>
      </c>
      <c r="C13" s="9" t="s">
        <v>1</v>
      </c>
      <c r="D13" s="6"/>
      <c r="E13" s="6"/>
      <c r="F13" s="6"/>
      <c r="G13" s="6"/>
      <c r="H13" s="6"/>
      <c r="I13" s="6"/>
      <c r="J13" s="6"/>
      <c r="K13" s="6"/>
      <c r="L13" s="6"/>
      <c r="M13" s="8">
        <f>G14-K24</f>
        <v>6</v>
      </c>
      <c r="N13" s="45" t="s">
        <v>1</v>
      </c>
      <c r="O13" s="6"/>
      <c r="P13" s="6"/>
      <c r="Q13" s="8">
        <f>M13-P23</f>
        <v>6</v>
      </c>
      <c r="R13" s="9" t="s">
        <v>1</v>
      </c>
      <c r="S13" s="6"/>
      <c r="T13" s="6"/>
      <c r="U13" s="6"/>
      <c r="V13" s="6"/>
      <c r="W13" s="11">
        <f>Q13-S23</f>
        <v>6</v>
      </c>
      <c r="X13" s="9" t="s">
        <v>1</v>
      </c>
      <c r="Y13" s="6"/>
      <c r="Z13" s="55"/>
      <c r="AA13" s="55"/>
      <c r="AB13" s="11"/>
      <c r="AC13" s="9"/>
      <c r="AD13" s="7"/>
      <c r="AE13" s="7"/>
      <c r="AF13" s="7"/>
      <c r="AG13" s="8">
        <f>(AD20)*AB12</f>
        <v>3.1109999999999998</v>
      </c>
      <c r="AH13" s="9" t="s">
        <v>1</v>
      </c>
      <c r="AI13" s="6"/>
      <c r="AJ13" s="6"/>
      <c r="AK13" s="8"/>
      <c r="AL13" s="16">
        <f>AL23+AG13</f>
        <v>4.08561</v>
      </c>
      <c r="AM13" s="9" t="s">
        <v>1</v>
      </c>
      <c r="AN13" s="6"/>
      <c r="AO13" s="55"/>
      <c r="AP13" s="55"/>
      <c r="AQ13" s="7"/>
      <c r="AR13" s="6"/>
      <c r="AS13" s="6"/>
      <c r="AT13" s="17"/>
    </row>
    <row r="14" spans="2:46" ht="18.75" x14ac:dyDescent="0.3">
      <c r="B14" s="5"/>
      <c r="C14" s="6"/>
      <c r="D14" s="6"/>
      <c r="E14" s="6"/>
      <c r="F14" s="6"/>
      <c r="G14" s="8">
        <f>B13-G24</f>
        <v>6</v>
      </c>
      <c r="H14" s="9" t="s">
        <v>1</v>
      </c>
      <c r="I14" s="6"/>
      <c r="J14" s="6"/>
      <c r="K14" s="6"/>
      <c r="L14" s="6"/>
      <c r="M14" s="55"/>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7"/>
      <c r="AP14" s="7"/>
      <c r="AQ14" s="6"/>
      <c r="AR14" s="6"/>
      <c r="AS14" s="6"/>
      <c r="AT14" s="18"/>
    </row>
    <row r="15" spans="2:46" ht="18.75" x14ac:dyDescent="0.3">
      <c r="B15" s="5"/>
      <c r="C15" s="6"/>
      <c r="D15" s="6"/>
      <c r="E15" s="6"/>
      <c r="F15" s="6"/>
      <c r="G15" s="6"/>
      <c r="H15" s="6"/>
      <c r="I15" s="6"/>
      <c r="J15" s="6"/>
      <c r="K15" s="6"/>
      <c r="L15" s="6"/>
      <c r="M15" s="6"/>
      <c r="N15" s="6"/>
      <c r="O15" s="6"/>
      <c r="P15" s="6"/>
      <c r="Q15" s="6"/>
      <c r="R15" s="6"/>
      <c r="S15" s="6"/>
      <c r="T15" s="6"/>
      <c r="U15" s="6"/>
      <c r="V15" s="6"/>
      <c r="W15" s="6"/>
      <c r="X15" s="6"/>
      <c r="Y15" s="6"/>
      <c r="Z15" s="6"/>
      <c r="AA15" s="6"/>
      <c r="AB15" s="6"/>
      <c r="AC15" s="55"/>
      <c r="AD15" s="55"/>
      <c r="AE15" s="6"/>
      <c r="AF15" s="6"/>
      <c r="AG15" s="6"/>
      <c r="AH15" s="6"/>
      <c r="AI15" s="6"/>
      <c r="AJ15" s="6"/>
      <c r="AK15" s="6"/>
      <c r="AL15" s="6"/>
      <c r="AM15" s="6"/>
      <c r="AN15" s="6"/>
      <c r="AO15" s="6"/>
      <c r="AP15" s="6"/>
      <c r="AQ15" s="6"/>
      <c r="AR15" s="6"/>
      <c r="AS15" s="6"/>
      <c r="AT15" s="18"/>
    </row>
    <row r="16" spans="2:46" ht="18.75" x14ac:dyDescent="0.3">
      <c r="B16" s="5"/>
      <c r="C16" s="6"/>
      <c r="D16" s="6"/>
      <c r="E16" s="6"/>
      <c r="F16" s="6"/>
      <c r="G16" s="6"/>
      <c r="H16" s="6"/>
      <c r="I16" s="6"/>
      <c r="J16" s="6"/>
      <c r="K16" s="6"/>
      <c r="L16" s="6"/>
      <c r="M16" s="6"/>
      <c r="N16" s="6"/>
      <c r="O16" s="6"/>
      <c r="P16" s="6"/>
      <c r="Q16" s="6"/>
      <c r="R16" s="6"/>
      <c r="S16" s="6"/>
      <c r="T16" s="6"/>
      <c r="U16" s="6"/>
      <c r="V16" s="6"/>
      <c r="W16" s="6"/>
      <c r="X16" s="6"/>
      <c r="Y16" s="6"/>
      <c r="Z16" s="6"/>
      <c r="AA16" s="6"/>
      <c r="AB16" s="6"/>
      <c r="AC16" s="55"/>
      <c r="AD16" s="55"/>
      <c r="AE16" s="7"/>
      <c r="AF16" s="6"/>
      <c r="AG16" s="6"/>
      <c r="AH16" s="6"/>
      <c r="AI16" s="6"/>
      <c r="AJ16" s="6"/>
      <c r="AK16" s="6"/>
      <c r="AL16" s="6"/>
      <c r="AM16" s="6"/>
      <c r="AN16" s="6"/>
      <c r="AO16" s="6"/>
      <c r="AP16" s="6"/>
      <c r="AQ16" s="6"/>
      <c r="AR16" s="6"/>
      <c r="AS16" s="6"/>
      <c r="AT16" s="18"/>
    </row>
    <row r="17" spans="2:46" ht="18.75" x14ac:dyDescent="0.3">
      <c r="B17" s="5"/>
      <c r="C17" s="6"/>
      <c r="D17" s="6"/>
      <c r="E17" s="6"/>
      <c r="F17" s="6"/>
      <c r="G17" s="6"/>
      <c r="H17" s="6"/>
      <c r="I17" s="6"/>
      <c r="J17" s="6"/>
      <c r="K17" s="6"/>
      <c r="L17" s="6"/>
      <c r="M17" s="6"/>
      <c r="N17" s="6"/>
      <c r="O17" s="6"/>
      <c r="P17" s="6"/>
      <c r="Q17" s="6"/>
      <c r="R17" s="6"/>
      <c r="S17" s="6"/>
      <c r="T17" s="6"/>
      <c r="U17" s="6"/>
      <c r="V17" s="6"/>
      <c r="W17" s="6"/>
      <c r="X17" s="6"/>
      <c r="Y17" s="6"/>
      <c r="Z17" s="6"/>
      <c r="AA17" s="6"/>
      <c r="AB17" s="6"/>
      <c r="AC17" s="55"/>
      <c r="AD17" s="55"/>
      <c r="AE17" s="7"/>
      <c r="AF17" s="6"/>
      <c r="AG17" s="6"/>
      <c r="AH17" s="6"/>
      <c r="AI17" s="6"/>
      <c r="AJ17" s="6"/>
      <c r="AK17" s="6"/>
      <c r="AL17" s="6"/>
      <c r="AM17" s="6"/>
      <c r="AN17" s="6"/>
      <c r="AO17" s="6"/>
      <c r="AP17" s="6"/>
      <c r="AQ17" s="6"/>
      <c r="AR17" s="6"/>
      <c r="AS17" s="6"/>
      <c r="AT17" s="18"/>
    </row>
    <row r="18" spans="2:46" ht="22.5" x14ac:dyDescent="0.35">
      <c r="B18" s="5"/>
      <c r="C18" s="6"/>
      <c r="D18" s="19"/>
      <c r="E18" s="20"/>
      <c r="F18" s="19"/>
      <c r="G18" s="6"/>
      <c r="H18" s="6"/>
      <c r="I18" s="6"/>
      <c r="J18" s="6"/>
      <c r="K18" s="6"/>
      <c r="L18" s="6"/>
      <c r="M18" s="6"/>
      <c r="N18" s="6"/>
      <c r="O18" s="6"/>
      <c r="P18" s="6"/>
      <c r="Q18" s="6"/>
      <c r="R18" s="6"/>
      <c r="S18" s="6"/>
      <c r="T18" s="6"/>
      <c r="U18" s="6"/>
      <c r="V18" s="6"/>
      <c r="W18" s="6"/>
      <c r="X18" s="6"/>
      <c r="Y18" s="6"/>
      <c r="Z18" s="6"/>
      <c r="AA18" s="6"/>
      <c r="AB18" s="6"/>
      <c r="AC18" s="7"/>
      <c r="AD18" s="7"/>
      <c r="AE18" s="7"/>
      <c r="AF18" s="6"/>
      <c r="AG18" s="6"/>
      <c r="AH18" s="6"/>
      <c r="AI18" s="6"/>
      <c r="AJ18" s="6"/>
      <c r="AK18" s="6"/>
      <c r="AL18" s="6"/>
      <c r="AM18" s="6"/>
      <c r="AN18" s="6"/>
      <c r="AO18" s="6"/>
      <c r="AP18" s="6"/>
      <c r="AQ18" s="6"/>
      <c r="AR18" s="6"/>
      <c r="AS18" s="6"/>
      <c r="AT18" s="18"/>
    </row>
    <row r="19" spans="2:46" ht="23.25" x14ac:dyDescent="0.35">
      <c r="B19" s="5"/>
      <c r="C19" s="6"/>
      <c r="D19" s="19"/>
      <c r="E19" s="21"/>
      <c r="F19" s="61">
        <f>D40</f>
        <v>1</v>
      </c>
      <c r="G19" s="6"/>
      <c r="H19" s="7"/>
      <c r="I19" s="7"/>
      <c r="J19" s="7"/>
      <c r="K19" s="23">
        <v>1</v>
      </c>
      <c r="L19" s="7"/>
      <c r="M19" s="7"/>
      <c r="N19" s="7"/>
      <c r="O19" s="6"/>
      <c r="P19" s="6"/>
      <c r="Q19" s="6"/>
      <c r="R19" s="6"/>
      <c r="S19" s="6"/>
      <c r="T19" s="23">
        <v>1</v>
      </c>
      <c r="U19" s="6"/>
      <c r="V19" s="6"/>
      <c r="W19" s="6"/>
      <c r="X19" s="6"/>
      <c r="Y19" s="6"/>
      <c r="Z19" s="6"/>
      <c r="AA19" s="6"/>
      <c r="AB19" s="6"/>
      <c r="AC19" s="6"/>
      <c r="AD19" s="7"/>
      <c r="AE19" s="6"/>
      <c r="AF19" s="6"/>
      <c r="AG19" s="6"/>
      <c r="AH19" s="6"/>
      <c r="AI19" s="6"/>
      <c r="AJ19" s="8"/>
      <c r="AK19" s="9"/>
      <c r="AL19" s="6"/>
      <c r="AM19" s="6"/>
      <c r="AN19" s="6"/>
      <c r="AO19" s="6"/>
      <c r="AP19" s="6"/>
      <c r="AQ19" s="6"/>
      <c r="AR19" s="6"/>
      <c r="AS19" s="6"/>
      <c r="AT19" s="18"/>
    </row>
    <row r="20" spans="2:46" ht="31.15" customHeight="1" x14ac:dyDescent="0.35">
      <c r="B20" s="5"/>
      <c r="C20" s="6"/>
      <c r="D20" s="6"/>
      <c r="E20" s="22"/>
      <c r="F20" s="55"/>
      <c r="G20" s="55"/>
      <c r="H20" s="7"/>
      <c r="I20" s="7"/>
      <c r="J20" s="7"/>
      <c r="K20" s="7"/>
      <c r="L20" s="7"/>
      <c r="M20" s="7"/>
      <c r="N20" s="7"/>
      <c r="O20" s="6"/>
      <c r="P20" s="55"/>
      <c r="Q20" s="55"/>
      <c r="R20" s="55"/>
      <c r="S20" s="55"/>
      <c r="T20" s="55"/>
      <c r="U20" s="6"/>
      <c r="V20" s="6"/>
      <c r="W20" s="6"/>
      <c r="X20" s="23"/>
      <c r="Y20" s="6"/>
      <c r="Z20" s="25">
        <f>D44</f>
        <v>0.85</v>
      </c>
      <c r="AA20" s="6"/>
      <c r="AB20" s="6"/>
      <c r="AC20" s="6"/>
      <c r="AD20" s="26">
        <f>D46</f>
        <v>0.61</v>
      </c>
      <c r="AE20" s="6"/>
      <c r="AF20" s="6"/>
      <c r="AG20" s="6"/>
      <c r="AH20" s="6"/>
      <c r="AI20" s="7"/>
      <c r="AJ20" s="11"/>
      <c r="AL20" s="7"/>
      <c r="AM20" s="6"/>
      <c r="AN20" s="51">
        <f>H47</f>
        <v>0.98</v>
      </c>
      <c r="AP20" s="6"/>
      <c r="AQ20" s="6"/>
      <c r="AR20" s="6"/>
      <c r="AS20" s="6"/>
      <c r="AT20" s="10"/>
    </row>
    <row r="21" spans="2:46" ht="19.5" thickBot="1" x14ac:dyDescent="0.35">
      <c r="B21" s="5"/>
      <c r="C21" s="6"/>
      <c r="D21" s="6"/>
      <c r="E21" s="6"/>
      <c r="F21" s="6"/>
      <c r="G21" s="6"/>
      <c r="H21" s="6"/>
      <c r="I21" s="6"/>
      <c r="J21" s="6"/>
      <c r="K21" s="6"/>
      <c r="L21" s="6"/>
      <c r="M21" s="6"/>
      <c r="N21" s="6"/>
      <c r="O21" s="6"/>
      <c r="P21" s="55"/>
      <c r="Q21" s="55"/>
      <c r="R21" s="55"/>
      <c r="S21" s="55"/>
      <c r="T21" s="55"/>
      <c r="U21" s="6"/>
      <c r="V21" s="6"/>
      <c r="W21" s="6"/>
      <c r="X21" s="6"/>
      <c r="Y21" s="55"/>
      <c r="Z21" s="55"/>
      <c r="AA21" s="6"/>
      <c r="AB21" s="6"/>
      <c r="AC21" s="7"/>
      <c r="AD21" s="55"/>
      <c r="AE21" s="55"/>
      <c r="AF21" s="6"/>
      <c r="AG21" s="55"/>
      <c r="AH21" s="6"/>
      <c r="AI21" s="6"/>
      <c r="AJ21" s="55"/>
      <c r="AK21" s="55"/>
      <c r="AL21" s="6"/>
      <c r="AM21" s="6"/>
      <c r="AO21" s="55"/>
      <c r="AP21" s="6"/>
      <c r="AQ21" s="6"/>
      <c r="AR21" s="55"/>
      <c r="AS21" s="55"/>
      <c r="AT21" s="10"/>
    </row>
    <row r="22" spans="2:46" ht="23.25" x14ac:dyDescent="0.35">
      <c r="B22" s="5"/>
      <c r="C22" s="6"/>
      <c r="D22" s="6"/>
      <c r="E22" s="6"/>
      <c r="F22" s="6"/>
      <c r="G22" s="6"/>
      <c r="H22" s="300"/>
      <c r="I22" s="300"/>
      <c r="J22" s="6"/>
      <c r="K22" s="6"/>
      <c r="L22" s="6"/>
      <c r="M22" s="6"/>
      <c r="N22" s="6"/>
      <c r="O22" s="6"/>
      <c r="P22" s="300" t="s">
        <v>14</v>
      </c>
      <c r="Q22" s="300"/>
      <c r="R22" s="55"/>
      <c r="S22" s="300" t="s">
        <v>6</v>
      </c>
      <c r="T22" s="300"/>
      <c r="U22" s="6"/>
      <c r="V22" s="6"/>
      <c r="W22" s="6"/>
      <c r="X22" s="6"/>
      <c r="Y22" s="25"/>
      <c r="Z22" s="55"/>
      <c r="AA22" s="6"/>
      <c r="AB22" s="6"/>
      <c r="AC22" s="7"/>
      <c r="AD22" s="7"/>
      <c r="AE22" s="6"/>
      <c r="AF22" s="6"/>
      <c r="AG22" s="26"/>
      <c r="AH22" s="6"/>
      <c r="AI22" s="6"/>
      <c r="AJ22" s="55"/>
      <c r="AK22" s="55"/>
      <c r="AL22" s="300" t="s">
        <v>48</v>
      </c>
      <c r="AM22" s="300"/>
      <c r="AN22" s="6"/>
      <c r="AO22" s="106" t="s">
        <v>102</v>
      </c>
      <c r="AP22" s="27"/>
      <c r="AQ22" s="27"/>
      <c r="AR22" s="105">
        <f>B13</f>
        <v>6</v>
      </c>
      <c r="AS22" s="28" t="s">
        <v>1</v>
      </c>
      <c r="AT22" s="10"/>
    </row>
    <row r="23" spans="2:46" ht="23.25" x14ac:dyDescent="0.35">
      <c r="B23" s="5"/>
      <c r="C23" s="6"/>
      <c r="D23" s="6"/>
      <c r="E23" s="6"/>
      <c r="F23" s="6"/>
      <c r="G23" s="36" t="s">
        <v>12</v>
      </c>
      <c r="H23" s="36"/>
      <c r="J23" s="6"/>
      <c r="K23" s="300" t="s">
        <v>6</v>
      </c>
      <c r="L23" s="300"/>
      <c r="M23" s="6"/>
      <c r="N23" s="6"/>
      <c r="O23" s="6"/>
      <c r="P23" s="16">
        <v>0</v>
      </c>
      <c r="Q23" s="16" t="s">
        <v>1</v>
      </c>
      <c r="R23" s="55"/>
      <c r="S23" s="16">
        <f>(1-T19)*Q13</f>
        <v>0</v>
      </c>
      <c r="T23" s="9" t="s">
        <v>1</v>
      </c>
      <c r="U23" s="6"/>
      <c r="V23" s="55"/>
      <c r="W23" s="36" t="s">
        <v>13</v>
      </c>
      <c r="X23" s="36"/>
      <c r="Y23" s="25"/>
      <c r="Z23" s="6"/>
      <c r="AA23" s="6"/>
      <c r="AB23" s="6"/>
      <c r="AC23" s="7"/>
      <c r="AD23" s="7"/>
      <c r="AE23" s="6"/>
      <c r="AF23" s="36" t="s">
        <v>7</v>
      </c>
      <c r="AG23" s="36"/>
      <c r="AH23" s="6"/>
      <c r="AI23" s="6"/>
      <c r="AJ23" s="55"/>
      <c r="AK23" s="55"/>
      <c r="AL23" s="16">
        <f>AF24*AI29</f>
        <v>0.97460999999999998</v>
      </c>
      <c r="AM23" s="9" t="s">
        <v>1</v>
      </c>
      <c r="AN23" s="6"/>
      <c r="AO23" s="29" t="s">
        <v>11</v>
      </c>
      <c r="AP23" s="30"/>
      <c r="AQ23" s="30"/>
      <c r="AR23" s="49">
        <f>AQ10</f>
        <v>3.9630416999999998</v>
      </c>
      <c r="AS23" s="31" t="s">
        <v>1</v>
      </c>
      <c r="AT23" s="10"/>
    </row>
    <row r="24" spans="2:46" ht="23.25" x14ac:dyDescent="0.35">
      <c r="B24" s="5"/>
      <c r="C24" s="6"/>
      <c r="D24" s="6"/>
      <c r="E24" s="6"/>
      <c r="F24" s="6"/>
      <c r="G24" s="9">
        <f>(1-F19)*B13</f>
        <v>0</v>
      </c>
      <c r="H24" s="9" t="s">
        <v>1</v>
      </c>
      <c r="J24" s="6"/>
      <c r="K24" s="16">
        <f>(1-K19)*G14</f>
        <v>0</v>
      </c>
      <c r="L24" s="9" t="s">
        <v>1</v>
      </c>
      <c r="M24" s="6"/>
      <c r="N24" s="6"/>
      <c r="O24" s="6"/>
      <c r="P24" s="55"/>
      <c r="Q24" s="55"/>
      <c r="R24" s="55"/>
      <c r="S24" s="55"/>
      <c r="T24" s="55"/>
      <c r="U24" s="6"/>
      <c r="V24" s="55"/>
      <c r="W24" s="8">
        <f>W13-AA8</f>
        <v>0.90000000000000036</v>
      </c>
      <c r="X24" s="9" t="s">
        <v>1</v>
      </c>
      <c r="Y24" s="25"/>
      <c r="Z24" s="6"/>
      <c r="AA24" s="6"/>
      <c r="AB24" s="6"/>
      <c r="AC24" s="7"/>
      <c r="AD24" s="7"/>
      <c r="AE24" s="6"/>
      <c r="AF24" s="50">
        <f>AB12*(1-AD20)</f>
        <v>1.9889999999999999</v>
      </c>
      <c r="AG24" s="9" t="s">
        <v>1</v>
      </c>
      <c r="AH24" s="6"/>
      <c r="AI24" s="6"/>
      <c r="AJ24" s="55"/>
      <c r="AK24" s="55"/>
      <c r="AL24" s="6"/>
      <c r="AM24" s="6"/>
      <c r="AN24" s="6"/>
      <c r="AO24" s="29" t="s">
        <v>4</v>
      </c>
      <c r="AP24" s="30"/>
      <c r="AQ24" s="30"/>
      <c r="AR24" s="53">
        <f>AR23/(B13)</f>
        <v>0.66050694999999993</v>
      </c>
      <c r="AS24" s="31"/>
      <c r="AT24" s="10"/>
    </row>
    <row r="25" spans="2:46" ht="24" thickBot="1" x14ac:dyDescent="0.4">
      <c r="B25" s="5"/>
      <c r="C25" s="6"/>
      <c r="D25" s="6"/>
      <c r="E25" s="6"/>
      <c r="F25" s="6"/>
      <c r="G25" s="6"/>
      <c r="H25" s="6"/>
      <c r="I25" s="6"/>
      <c r="J25" s="6"/>
      <c r="K25" s="11"/>
      <c r="L25" s="9"/>
      <c r="M25" s="6"/>
      <c r="N25" s="6"/>
      <c r="O25" s="6"/>
      <c r="P25" s="55"/>
      <c r="Q25" s="55"/>
      <c r="R25" s="55"/>
      <c r="S25" s="55"/>
      <c r="T25" s="55"/>
      <c r="U25" s="6"/>
      <c r="V25" s="11"/>
      <c r="W25" s="9"/>
      <c r="X25" s="55"/>
      <c r="Y25" s="6"/>
      <c r="Z25" s="6"/>
      <c r="AA25" s="6"/>
      <c r="AB25" s="6"/>
      <c r="AC25" s="7"/>
      <c r="AD25" s="7"/>
      <c r="AE25" s="6"/>
      <c r="AH25" s="6"/>
      <c r="AI25" s="6"/>
      <c r="AJ25" s="35"/>
      <c r="AM25" s="46"/>
      <c r="AN25" s="6"/>
      <c r="AO25" s="32" t="s">
        <v>5</v>
      </c>
      <c r="AP25" s="33"/>
      <c r="AQ25" s="33"/>
      <c r="AR25" s="48">
        <f>G24+K24+P23+S23+W24+AF32+AK31+AN28</f>
        <v>2.0369583000000002</v>
      </c>
      <c r="AS25" s="34" t="s">
        <v>1</v>
      </c>
      <c r="AT25" s="10"/>
    </row>
    <row r="26" spans="2:46" ht="18.75" x14ac:dyDescent="0.3">
      <c r="B26" s="5"/>
      <c r="C26" s="6"/>
      <c r="D26" s="6"/>
      <c r="E26" s="6"/>
      <c r="F26" s="6"/>
      <c r="G26" s="6"/>
      <c r="H26" s="6"/>
      <c r="I26" s="6"/>
      <c r="J26" s="6"/>
      <c r="K26" s="6"/>
      <c r="L26" s="55"/>
      <c r="M26" s="55"/>
      <c r="N26" s="6"/>
      <c r="O26" s="6"/>
      <c r="P26" s="55"/>
      <c r="Q26" s="55"/>
      <c r="R26" s="55"/>
      <c r="S26" s="55"/>
      <c r="T26" s="55"/>
      <c r="U26" s="6"/>
      <c r="V26" s="6"/>
      <c r="W26" s="7"/>
      <c r="X26" s="7"/>
      <c r="Y26" s="6"/>
      <c r="Z26" s="6"/>
      <c r="AA26" s="6"/>
      <c r="AB26" s="6"/>
      <c r="AC26" s="7"/>
      <c r="AD26" s="7"/>
      <c r="AH26" s="6"/>
      <c r="AI26" s="6"/>
      <c r="AJ26" s="6"/>
      <c r="AM26" s="55"/>
      <c r="AN26" s="55"/>
      <c r="AO26" s="6"/>
      <c r="AP26" s="7"/>
      <c r="AQ26" s="7"/>
      <c r="AR26" s="6"/>
      <c r="AS26" s="6"/>
      <c r="AT26" s="10"/>
    </row>
    <row r="27" spans="2:46" ht="18.75" x14ac:dyDescent="0.3">
      <c r="B27" s="5"/>
      <c r="C27" s="6"/>
      <c r="D27" s="6"/>
      <c r="E27" s="6"/>
      <c r="F27" s="6"/>
      <c r="G27" s="6"/>
      <c r="H27" s="6"/>
      <c r="I27" s="6"/>
      <c r="J27" s="6"/>
      <c r="K27" s="6"/>
      <c r="L27" s="55"/>
      <c r="M27" s="55"/>
      <c r="N27" s="6"/>
      <c r="O27" s="55"/>
      <c r="P27" s="55"/>
      <c r="Q27" s="55"/>
      <c r="R27" s="55"/>
      <c r="S27" s="55"/>
      <c r="T27" s="55"/>
      <c r="U27" s="6"/>
      <c r="V27" s="6"/>
      <c r="W27" s="55"/>
      <c r="X27" s="55"/>
      <c r="Y27" s="6"/>
      <c r="Z27" s="6"/>
      <c r="AA27" s="6"/>
      <c r="AB27" s="7"/>
      <c r="AC27" s="36"/>
      <c r="AD27" s="36"/>
      <c r="AH27" s="6"/>
      <c r="AI27" s="6"/>
      <c r="AJ27" s="6"/>
      <c r="AK27" s="16"/>
      <c r="AL27" s="9"/>
      <c r="AM27" s="55"/>
      <c r="AN27" s="300" t="s">
        <v>8</v>
      </c>
      <c r="AO27" s="300"/>
      <c r="AP27" s="7"/>
      <c r="AQ27" s="7"/>
      <c r="AR27" s="6"/>
      <c r="AS27" s="7"/>
      <c r="AT27" s="10"/>
    </row>
    <row r="28" spans="2:46" ht="18.75" x14ac:dyDescent="0.3">
      <c r="B28" s="5"/>
      <c r="C28" s="9"/>
      <c r="D28" s="9"/>
      <c r="E28" s="6"/>
      <c r="F28" s="6"/>
      <c r="G28" s="6"/>
      <c r="H28" s="6"/>
      <c r="I28" s="6"/>
      <c r="J28" s="6"/>
      <c r="K28" s="6"/>
      <c r="L28" s="55"/>
      <c r="M28" s="55"/>
      <c r="N28" s="6"/>
      <c r="O28" s="55"/>
      <c r="P28" s="55"/>
      <c r="Q28" s="55"/>
      <c r="R28" s="55"/>
      <c r="S28" s="55"/>
      <c r="T28" s="55"/>
      <c r="U28" s="6"/>
      <c r="V28" s="6"/>
      <c r="W28" s="55"/>
      <c r="X28" s="55"/>
      <c r="Y28" s="6"/>
      <c r="Z28" s="6"/>
      <c r="AA28" s="6"/>
      <c r="AB28" s="7"/>
      <c r="AC28" s="8"/>
      <c r="AD28" s="8"/>
      <c r="AE28" s="8"/>
      <c r="AF28" s="55"/>
      <c r="AG28" s="55"/>
      <c r="AH28" s="6"/>
      <c r="AI28" s="6"/>
      <c r="AJ28" s="6"/>
      <c r="AK28" s="55"/>
      <c r="AL28" s="55"/>
      <c r="AM28" s="55"/>
      <c r="AN28" s="16">
        <f>(1-AN20)*AL13</f>
        <v>8.1712200000000068E-2</v>
      </c>
      <c r="AO28" s="9" t="s">
        <v>1</v>
      </c>
      <c r="AP28" s="7"/>
      <c r="AQ28" s="7"/>
      <c r="AR28" s="47"/>
      <c r="AS28" s="7"/>
      <c r="AT28" s="10"/>
    </row>
    <row r="29" spans="2:46" ht="18.75" x14ac:dyDescent="0.3">
      <c r="B29" s="5"/>
      <c r="C29" s="37"/>
      <c r="D29" s="9"/>
      <c r="E29" s="6"/>
      <c r="F29" s="6"/>
      <c r="G29" s="6"/>
      <c r="H29" s="6"/>
      <c r="I29" s="6"/>
      <c r="J29" s="6"/>
      <c r="K29" s="6"/>
      <c r="L29" s="6"/>
      <c r="M29" s="6"/>
      <c r="N29" s="6"/>
      <c r="O29" s="55"/>
      <c r="P29" s="55"/>
      <c r="Q29" s="6"/>
      <c r="R29" s="6"/>
      <c r="S29" s="6"/>
      <c r="T29" s="6"/>
      <c r="U29" s="6"/>
      <c r="V29" s="6"/>
      <c r="W29" s="55"/>
      <c r="X29" s="55"/>
      <c r="Y29" s="6"/>
      <c r="Z29" s="6"/>
      <c r="AA29" s="6"/>
      <c r="AB29" s="7"/>
      <c r="AC29" s="38"/>
      <c r="AD29" s="11"/>
      <c r="AE29" s="11"/>
      <c r="AI29" s="51">
        <f>D47</f>
        <v>0.49</v>
      </c>
      <c r="AJ29" s="6"/>
      <c r="AK29" s="55"/>
      <c r="AL29" s="55"/>
      <c r="AM29" s="8"/>
      <c r="AN29" s="9"/>
      <c r="AO29" s="6"/>
      <c r="AP29" s="6"/>
      <c r="AQ29" s="6"/>
      <c r="AR29" s="6"/>
      <c r="AS29" s="7"/>
      <c r="AT29" s="10"/>
    </row>
    <row r="30" spans="2:46" ht="18.75" x14ac:dyDescent="0.3">
      <c r="B30" s="5"/>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I30" s="6"/>
      <c r="AJ30" s="6"/>
      <c r="AK30" s="36" t="s">
        <v>17</v>
      </c>
      <c r="AL30" s="36"/>
      <c r="AM30" s="11"/>
      <c r="AN30" s="9"/>
      <c r="AO30" s="6"/>
      <c r="AP30" s="6"/>
      <c r="AQ30" s="6"/>
      <c r="AR30" s="6"/>
      <c r="AS30" s="6"/>
      <c r="AT30" s="10"/>
    </row>
    <row r="31" spans="2:46" ht="18.75" x14ac:dyDescent="0.3">
      <c r="B31" s="5"/>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12" t="s">
        <v>35</v>
      </c>
      <c r="AG31" s="55"/>
      <c r="AH31" s="6"/>
      <c r="AI31" s="6"/>
      <c r="AJ31" s="6"/>
      <c r="AK31" s="16">
        <f>AF24-AL23+AN6/2</f>
        <v>1.0348180499999999</v>
      </c>
      <c r="AL31" s="9" t="s">
        <v>1</v>
      </c>
      <c r="AM31" s="6"/>
      <c r="AN31" s="6"/>
      <c r="AO31" s="6"/>
      <c r="AP31" s="6"/>
      <c r="AQ31" s="6"/>
      <c r="AR31" s="6"/>
      <c r="AS31" s="6"/>
      <c r="AT31" s="10"/>
    </row>
    <row r="32" spans="2:46" ht="18.75" x14ac:dyDescent="0.3">
      <c r="B32" s="5"/>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9">
        <f>AN6/2</f>
        <v>2.042805E-2</v>
      </c>
      <c r="AG32" s="9" t="s">
        <v>1</v>
      </c>
      <c r="AH32" s="6"/>
      <c r="AI32" s="6"/>
      <c r="AJ32" s="55"/>
      <c r="AK32" s="55"/>
      <c r="AL32" s="55"/>
      <c r="AM32" s="6"/>
      <c r="AN32" s="6"/>
      <c r="AO32" s="6"/>
      <c r="AP32" s="6"/>
      <c r="AQ32" s="6"/>
      <c r="AR32" s="6"/>
      <c r="AS32" s="55"/>
      <c r="AT32" s="10"/>
    </row>
    <row r="33" spans="2:46" ht="18.75" x14ac:dyDescent="0.3">
      <c r="B33" s="5"/>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H33" s="6"/>
      <c r="AI33" s="55"/>
      <c r="AJ33" s="16"/>
      <c r="AK33" s="9"/>
      <c r="AL33" s="55"/>
      <c r="AM33" s="6"/>
      <c r="AN33" s="6"/>
      <c r="AO33" s="6"/>
      <c r="AP33" s="6"/>
      <c r="AQ33" s="6"/>
      <c r="AR33" s="6"/>
      <c r="AS33" s="7"/>
      <c r="AT33" s="10"/>
    </row>
    <row r="34" spans="2:46" ht="18.75" x14ac:dyDescent="0.3">
      <c r="B34" s="5"/>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H34" s="6"/>
      <c r="AI34" s="55"/>
      <c r="AJ34" s="55"/>
      <c r="AK34" s="55"/>
      <c r="AL34" s="6"/>
      <c r="AM34" s="6"/>
      <c r="AN34" s="6"/>
      <c r="AO34" s="6"/>
      <c r="AP34" s="6"/>
      <c r="AQ34" s="6"/>
      <c r="AR34" s="6"/>
      <c r="AS34" s="55"/>
      <c r="AT34" s="10"/>
    </row>
    <row r="35" spans="2:46" ht="18.75" x14ac:dyDescent="0.3">
      <c r="B35" s="5"/>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10"/>
    </row>
    <row r="36" spans="2:46" ht="21" x14ac:dyDescent="0.35">
      <c r="B36" s="5"/>
      <c r="C36" s="40" t="s">
        <v>205</v>
      </c>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10"/>
    </row>
    <row r="37" spans="2:46" ht="19.5" thickBot="1" x14ac:dyDescent="0.35">
      <c r="B37" s="41"/>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3"/>
    </row>
    <row r="38" spans="2:46" ht="23.45" customHeight="1" x14ac:dyDescent="0.25"/>
    <row r="39" spans="2:46" ht="43.15" hidden="1" customHeight="1" x14ac:dyDescent="0.35">
      <c r="B39" s="306" t="s">
        <v>44</v>
      </c>
      <c r="C39" s="306"/>
      <c r="D39" s="307" t="str">
        <f>'PFD (Opt 13)'!D39</f>
        <v>Flow Recovery (%)</v>
      </c>
      <c r="E39" s="307"/>
      <c r="F39" s="143" t="str">
        <f>'PFD (Opt 13)'!F39</f>
        <v>COD</v>
      </c>
      <c r="G39" s="143" t="str">
        <f>'PFD (Opt 13)'!G39</f>
        <v>BOD</v>
      </c>
      <c r="H39" s="143" t="str">
        <f>'PFD (Opt 13)'!H39</f>
        <v>TOC</v>
      </c>
      <c r="I39" s="143" t="str">
        <f>'PFD (Opt 13)'!I39</f>
        <v>TSS</v>
      </c>
      <c r="J39" s="143" t="str">
        <f>'PFD (Opt 13)'!J39</f>
        <v>VSS</v>
      </c>
      <c r="K39" s="143" t="str">
        <f>'PFD (Opt 13)'!K39</f>
        <v>Turbidity</v>
      </c>
      <c r="L39" s="143" t="str">
        <f>'PFD (Opt 13)'!L39</f>
        <v>TKN</v>
      </c>
      <c r="M39" s="143" t="str">
        <f>'PFD (Opt 13)'!M39</f>
        <v>NH3</v>
      </c>
      <c r="N39" s="143" t="str">
        <f>'PFD (Opt 13)'!N39</f>
        <v>NO3</v>
      </c>
      <c r="O39" s="143" t="str">
        <f>'PFD (Opt 13)'!O39</f>
        <v>TN</v>
      </c>
      <c r="P39" s="143" t="str">
        <f>'PFD (Opt 13)'!P39</f>
        <v>TP</v>
      </c>
      <c r="Q39" s="143" t="str">
        <f>'PFD (Opt 13)'!Q39</f>
        <v>RP(OP)</v>
      </c>
      <c r="R39" s="143" t="str">
        <f>'PFD (Opt 13)'!R39</f>
        <v>TDS</v>
      </c>
      <c r="S39" s="142"/>
      <c r="T39" s="144"/>
      <c r="U39" s="145"/>
      <c r="V39" s="146" t="s">
        <v>66</v>
      </c>
      <c r="W39" s="147"/>
      <c r="X39" s="147"/>
      <c r="Y39" s="147"/>
      <c r="Z39" s="147"/>
      <c r="AA39" s="142"/>
      <c r="AB39" s="142"/>
      <c r="AC39" s="142"/>
      <c r="AD39" s="142"/>
    </row>
    <row r="40" spans="2:46" ht="32.450000000000003" hidden="1" customHeight="1" x14ac:dyDescent="0.35">
      <c r="B40" s="302" t="s">
        <v>139</v>
      </c>
      <c r="C40" s="303"/>
      <c r="D40" s="304">
        <f>'PFD (Opt 13)'!D40</f>
        <v>1</v>
      </c>
      <c r="E40" s="305"/>
      <c r="F40" s="148">
        <f>'PFD (Opt 13)'!F40</f>
        <v>0.03</v>
      </c>
      <c r="G40" s="149">
        <f>'PFD (Opt 13)'!G40</f>
        <v>0.03</v>
      </c>
      <c r="H40" s="149">
        <f>'PFD (Opt 13)'!H40</f>
        <v>0.03</v>
      </c>
      <c r="I40" s="149">
        <f>'PFD (Opt 13)'!I40</f>
        <v>0.25</v>
      </c>
      <c r="J40" s="149">
        <f>'PFD (Opt 13)'!J40</f>
        <v>0.25</v>
      </c>
      <c r="K40" s="149">
        <f>'PFD (Opt 13)'!K40</f>
        <v>0.25</v>
      </c>
      <c r="L40" s="149">
        <f>'PFD (Opt 13)'!L40</f>
        <v>0.03</v>
      </c>
      <c r="M40" s="149">
        <f>'PFD (Opt 13)'!M40</f>
        <v>0</v>
      </c>
      <c r="N40" s="149">
        <f>'PFD (Opt 13)'!N40</f>
        <v>0</v>
      </c>
      <c r="O40" s="149">
        <f>'PFD (Opt 13)'!O40</f>
        <v>0.03</v>
      </c>
      <c r="P40" s="149">
        <f>'PFD (Opt 13)'!P40</f>
        <v>0.02</v>
      </c>
      <c r="Q40" s="149">
        <f>'PFD (Opt 13)'!Q40</f>
        <v>0</v>
      </c>
      <c r="R40" s="149">
        <f>'PFD (Opt 13)'!R40</f>
        <v>0</v>
      </c>
      <c r="S40" s="142"/>
      <c r="T40" s="142"/>
      <c r="U40" s="142"/>
      <c r="V40" s="150" t="s">
        <v>81</v>
      </c>
      <c r="W40" s="150"/>
      <c r="X40" s="147"/>
      <c r="Y40" s="147"/>
      <c r="Z40" s="147"/>
      <c r="AA40" s="142"/>
      <c r="AB40" s="142"/>
      <c r="AC40" s="142"/>
      <c r="AD40" s="142"/>
    </row>
    <row r="41" spans="2:46" ht="32.450000000000003" hidden="1" customHeight="1" x14ac:dyDescent="0.35">
      <c r="B41" s="302" t="s">
        <v>26</v>
      </c>
      <c r="C41" s="303"/>
      <c r="D41" s="304">
        <f>'PFD (Opt 13)'!D41</f>
        <v>0.89</v>
      </c>
      <c r="E41" s="305"/>
      <c r="F41" s="148">
        <f>'PFD (Opt 13)'!F41</f>
        <v>0.63</v>
      </c>
      <c r="G41" s="149">
        <f>'PFD (Opt 13)'!G41</f>
        <v>0.7</v>
      </c>
      <c r="H41" s="149">
        <f>'PFD (Opt 13)'!H41</f>
        <v>0.7</v>
      </c>
      <c r="I41" s="148">
        <f>'PFD (Opt 13)'!I41</f>
        <v>0.92</v>
      </c>
      <c r="J41" s="148">
        <f>'PFD (Opt 13)'!J41</f>
        <v>0.92</v>
      </c>
      <c r="K41" s="151">
        <f>'PFD (Opt 13)'!K41</f>
        <v>0.95</v>
      </c>
      <c r="L41" s="151">
        <f>'PFD (Opt 13)'!L41</f>
        <v>0.8</v>
      </c>
      <c r="M41" s="149">
        <f>'PFD (Opt 13)'!M41</f>
        <v>0</v>
      </c>
      <c r="N41" s="149">
        <f>'PFD (Opt 13)'!N41</f>
        <v>0</v>
      </c>
      <c r="O41" s="149">
        <f>'PFD (Opt 13)'!O41</f>
        <v>0</v>
      </c>
      <c r="P41" s="148">
        <f>'PFD (Opt 13)'!P41</f>
        <v>0.91</v>
      </c>
      <c r="Q41" s="151">
        <f>'PFD (Opt 13)'!Q41</f>
        <v>0.5</v>
      </c>
      <c r="R41" s="149">
        <f>'PFD (Opt 13)'!R41</f>
        <v>0</v>
      </c>
      <c r="S41" s="142"/>
      <c r="T41" s="142"/>
      <c r="U41" s="142"/>
      <c r="V41" s="152" t="s">
        <v>70</v>
      </c>
      <c r="W41" s="152"/>
      <c r="X41" s="152"/>
      <c r="Y41" s="152"/>
      <c r="Z41" s="152"/>
      <c r="AA41" s="153"/>
      <c r="AB41" s="142"/>
      <c r="AC41" s="142"/>
      <c r="AD41" s="142"/>
    </row>
    <row r="42" spans="2:46" ht="32.450000000000003" hidden="1" customHeight="1" x14ac:dyDescent="0.35">
      <c r="B42" s="302" t="s">
        <v>27</v>
      </c>
      <c r="C42" s="303"/>
      <c r="D42" s="304">
        <f>'PFD (Opt 13)'!D42</f>
        <v>1</v>
      </c>
      <c r="E42" s="305"/>
      <c r="F42" s="148">
        <f>'PFD (Opt 13)'!F42</f>
        <v>0.79</v>
      </c>
      <c r="G42" s="148">
        <f>'PFD (Opt 13)'!G42</f>
        <v>0.53</v>
      </c>
      <c r="H42" s="149">
        <f>'PFD (Opt 13)'!H42</f>
        <v>0.8</v>
      </c>
      <c r="I42" s="154">
        <f>'PFD (Opt 13)'!I42</f>
        <v>0</v>
      </c>
      <c r="J42" s="154">
        <f>'PFD (Opt 13)'!J42</f>
        <v>0</v>
      </c>
      <c r="K42" s="154">
        <f>'PFD (Opt 13)'!K42</f>
        <v>0</v>
      </c>
      <c r="L42" s="149">
        <f>'PFD (Opt 13)'!L42</f>
        <v>0</v>
      </c>
      <c r="M42" s="149">
        <f>'PFD (Opt 13)'!M42</f>
        <v>0.9</v>
      </c>
      <c r="N42" s="154">
        <f>'PFD (Opt 13)'!N42</f>
        <v>0</v>
      </c>
      <c r="O42" s="154">
        <f>'PFD (Opt 13)'!O42</f>
        <v>0</v>
      </c>
      <c r="P42" s="149">
        <f>'PFD (Opt 13)'!P42</f>
        <v>0.5</v>
      </c>
      <c r="Q42" s="149">
        <f>'PFD (Opt 13)'!Q42</f>
        <v>0.05</v>
      </c>
      <c r="R42" s="149">
        <f>'PFD (Opt 13)'!R42</f>
        <v>0</v>
      </c>
      <c r="S42" s="142"/>
      <c r="T42" s="142"/>
      <c r="U42" s="142"/>
      <c r="V42" s="147" t="s">
        <v>83</v>
      </c>
      <c r="W42" s="142"/>
      <c r="X42" s="142"/>
      <c r="Y42" s="142"/>
      <c r="Z42" s="142"/>
      <c r="AA42" s="142"/>
      <c r="AB42" s="142"/>
      <c r="AC42" s="142"/>
      <c r="AD42" s="142"/>
    </row>
    <row r="43" spans="2:46" ht="32.450000000000003" hidden="1" customHeight="1" x14ac:dyDescent="0.35">
      <c r="B43" s="302" t="s">
        <v>28</v>
      </c>
      <c r="C43" s="303"/>
      <c r="D43" s="304">
        <f>'PFD (Opt 13)'!D43</f>
        <v>0.89</v>
      </c>
      <c r="E43" s="305"/>
      <c r="F43" s="148">
        <f>'PFD (Opt 13)'!F43</f>
        <v>0.63</v>
      </c>
      <c r="G43" s="149">
        <f>'PFD (Opt 13)'!G43</f>
        <v>0.7</v>
      </c>
      <c r="H43" s="149">
        <f>'PFD (Opt 13)'!H43</f>
        <v>0.7</v>
      </c>
      <c r="I43" s="148">
        <f>'PFD (Opt 13)'!I43</f>
        <v>0.92</v>
      </c>
      <c r="J43" s="148">
        <f>'PFD (Opt 13)'!J43</f>
        <v>0.92</v>
      </c>
      <c r="K43" s="151">
        <f>'PFD (Opt 13)'!K43</f>
        <v>0.95</v>
      </c>
      <c r="L43" s="151">
        <f>'PFD (Opt 13)'!L43</f>
        <v>0.8</v>
      </c>
      <c r="M43" s="149">
        <f>'PFD (Opt 13)'!M43</f>
        <v>0</v>
      </c>
      <c r="N43" s="149">
        <f>'PFD (Opt 13)'!N43</f>
        <v>0</v>
      </c>
      <c r="O43" s="149">
        <f>'PFD (Opt 13)'!O43</f>
        <v>0.5</v>
      </c>
      <c r="P43" s="148">
        <f>'PFD (Opt 13)'!P43</f>
        <v>0.91</v>
      </c>
      <c r="Q43" s="149">
        <f>'PFD (Opt 13)'!Q43</f>
        <v>0</v>
      </c>
      <c r="R43" s="149">
        <f>'PFD (Opt 13)'!R43</f>
        <v>0</v>
      </c>
      <c r="S43" s="142"/>
      <c r="T43" s="142"/>
      <c r="U43" s="142"/>
      <c r="V43" s="155" t="s">
        <v>138</v>
      </c>
      <c r="W43" s="155"/>
      <c r="X43" s="155"/>
      <c r="Y43" s="155"/>
      <c r="Z43" s="155"/>
      <c r="AA43" s="156"/>
      <c r="AB43" s="156"/>
      <c r="AC43" s="142"/>
      <c r="AD43" s="142"/>
    </row>
    <row r="44" spans="2:46" ht="32.450000000000003" hidden="1" customHeight="1" x14ac:dyDescent="0.35">
      <c r="B44" s="302" t="s">
        <v>33</v>
      </c>
      <c r="C44" s="303"/>
      <c r="D44" s="304">
        <f>'PFD (Opt 13)'!D44</f>
        <v>0.85</v>
      </c>
      <c r="E44" s="305"/>
      <c r="F44" s="149">
        <f>'PFD (Opt 13)'!F44</f>
        <v>0.3</v>
      </c>
      <c r="G44" s="149">
        <f>'PFD (Opt 13)'!G44</f>
        <v>0.3</v>
      </c>
      <c r="H44" s="148">
        <f>'PFD (Opt 13)'!H44</f>
        <v>0.08</v>
      </c>
      <c r="I44" s="148">
        <f>'PFD (Opt 13)'!I44</f>
        <v>0.85</v>
      </c>
      <c r="J44" s="148">
        <f>'PFD (Opt 13)'!J44</f>
        <v>0.85</v>
      </c>
      <c r="K44" s="148">
        <f>'PFD (Opt 13)'!K44</f>
        <v>0.88</v>
      </c>
      <c r="L44" s="149">
        <f>'PFD (Opt 13)'!L44</f>
        <v>0.9</v>
      </c>
      <c r="M44" s="149">
        <f>'PFD (Opt 13)'!M44</f>
        <v>0</v>
      </c>
      <c r="N44" s="149">
        <f>'PFD (Opt 13)'!N44</f>
        <v>0</v>
      </c>
      <c r="O44" s="149">
        <f>'PFD (Opt 13)'!O44</f>
        <v>0.8</v>
      </c>
      <c r="P44" s="149">
        <f>'PFD (Opt 13)'!P44</f>
        <v>0.5</v>
      </c>
      <c r="Q44" s="149">
        <f>'PFD (Opt 13)'!Q44</f>
        <v>0</v>
      </c>
      <c r="R44" s="148">
        <f>'PFD (Opt 13)'!R44</f>
        <v>0</v>
      </c>
      <c r="S44" s="142"/>
      <c r="T44" s="142"/>
      <c r="U44" s="142"/>
      <c r="V44" s="142"/>
      <c r="W44" s="142"/>
      <c r="X44" s="142"/>
      <c r="Y44" s="142"/>
      <c r="Z44" s="142"/>
      <c r="AA44" s="142"/>
      <c r="AB44" s="142"/>
      <c r="AC44" s="142"/>
      <c r="AD44" s="142"/>
    </row>
    <row r="45" spans="2:46" ht="32.450000000000003" hidden="1" customHeight="1" x14ac:dyDescent="0.35">
      <c r="B45" s="302" t="s">
        <v>31</v>
      </c>
      <c r="C45" s="303"/>
      <c r="D45" s="304">
        <f>'PFD (Opt 13)'!D45</f>
        <v>1</v>
      </c>
      <c r="E45" s="305"/>
      <c r="F45" s="148">
        <f>'PFD (Opt 13)'!F45</f>
        <v>0</v>
      </c>
      <c r="G45" s="148">
        <f>'PFD (Opt 13)'!G45</f>
        <v>0</v>
      </c>
      <c r="H45" s="148">
        <f>'PFD (Opt 13)'!H45</f>
        <v>0.3</v>
      </c>
      <c r="I45" s="148">
        <f>'PFD (Opt 13)'!I45</f>
        <v>0</v>
      </c>
      <c r="J45" s="148">
        <f>'PFD (Opt 13)'!J45</f>
        <v>0</v>
      </c>
      <c r="K45" s="148">
        <f>'PFD (Opt 13)'!K45</f>
        <v>0</v>
      </c>
      <c r="L45" s="148">
        <f>'PFD (Opt 13)'!L45</f>
        <v>0</v>
      </c>
      <c r="M45" s="148">
        <f>'PFD (Opt 13)'!M45</f>
        <v>0</v>
      </c>
      <c r="N45" s="148">
        <f>'PFD (Opt 13)'!N45</f>
        <v>0</v>
      </c>
      <c r="O45" s="148">
        <f>'PFD (Opt 13)'!O45</f>
        <v>0</v>
      </c>
      <c r="P45" s="148">
        <f>'PFD (Opt 13)'!P45</f>
        <v>0</v>
      </c>
      <c r="Q45" s="148">
        <f>'PFD (Opt 13)'!Q45</f>
        <v>0</v>
      </c>
      <c r="R45" s="148">
        <f>'PFD (Opt 13)'!R45</f>
        <v>0</v>
      </c>
      <c r="S45" s="142"/>
      <c r="T45" s="142"/>
      <c r="U45" s="142"/>
      <c r="V45" s="142"/>
      <c r="W45" s="142"/>
      <c r="X45" s="142"/>
      <c r="Y45" s="142"/>
      <c r="Z45" s="142"/>
      <c r="AA45" s="142"/>
      <c r="AB45" s="142"/>
      <c r="AC45" s="142"/>
      <c r="AD45" s="142"/>
    </row>
    <row r="46" spans="2:46" ht="32.450000000000003" hidden="1" customHeight="1" x14ac:dyDescent="0.35">
      <c r="B46" s="302" t="s">
        <v>30</v>
      </c>
      <c r="C46" s="303"/>
      <c r="D46" s="304">
        <f>'PFD (Opt 13)'!D46</f>
        <v>0.61</v>
      </c>
      <c r="E46" s="305"/>
      <c r="F46" s="149">
        <f>'PFD (Opt 13)'!F46</f>
        <v>0.9</v>
      </c>
      <c r="G46" s="149">
        <f>'PFD (Opt 13)'!G46</f>
        <v>0.9</v>
      </c>
      <c r="H46" s="148">
        <f>'PFD (Opt 13)'!H46</f>
        <v>0.82</v>
      </c>
      <c r="I46" s="149">
        <f>'PFD (Opt 13)'!I46</f>
        <v>0.99</v>
      </c>
      <c r="J46" s="149">
        <f>'PFD (Opt 13)'!J46</f>
        <v>0.99</v>
      </c>
      <c r="K46" s="149">
        <f>'PFD (Opt 13)'!K46</f>
        <v>0.99</v>
      </c>
      <c r="L46" s="149">
        <f>'PFD (Opt 13)'!L46</f>
        <v>0.9</v>
      </c>
      <c r="M46" s="151">
        <f>'PFD (Opt 13)'!M46</f>
        <v>0.95</v>
      </c>
      <c r="N46" s="148">
        <f>'PFD (Opt 13)'!N46</f>
        <v>0.94</v>
      </c>
      <c r="O46" s="151">
        <f>'PFD (Opt 13)'!O46</f>
        <v>0.95</v>
      </c>
      <c r="P46" s="149">
        <f>'PFD (Opt 13)'!P46</f>
        <v>0.9</v>
      </c>
      <c r="Q46" s="151">
        <f>'PFD (Opt 13)'!Q46</f>
        <v>0.95</v>
      </c>
      <c r="R46" s="148">
        <f>'PFD (Opt 13)'!R46</f>
        <v>0.99</v>
      </c>
      <c r="S46" s="157" t="s">
        <v>52</v>
      </c>
      <c r="T46" s="142"/>
      <c r="U46" s="142"/>
      <c r="V46" s="142"/>
      <c r="W46" s="142"/>
      <c r="X46" s="142"/>
      <c r="Y46" s="142"/>
      <c r="Z46" s="142"/>
      <c r="AA46" s="142"/>
      <c r="AB46" s="142"/>
      <c r="AC46" s="142"/>
      <c r="AD46" s="142"/>
    </row>
    <row r="47" spans="2:46" ht="35.450000000000003" hidden="1" customHeight="1" x14ac:dyDescent="0.35">
      <c r="B47" s="302" t="s">
        <v>29</v>
      </c>
      <c r="C47" s="303"/>
      <c r="D47" s="304">
        <f>'PFD (Opt 13)'!D47</f>
        <v>0.49</v>
      </c>
      <c r="E47" s="305"/>
      <c r="F47" s="149">
        <f>'PFD (Opt 13)'!F47</f>
        <v>0.9</v>
      </c>
      <c r="G47" s="149">
        <f>'PFD (Opt 13)'!G47</f>
        <v>0.9</v>
      </c>
      <c r="H47" s="148">
        <f>'PFD (Opt 13)'!H47</f>
        <v>0.98</v>
      </c>
      <c r="I47" s="149">
        <f>'PFD (Opt 13)'!I47</f>
        <v>0.99</v>
      </c>
      <c r="J47" s="149">
        <f>'PFD (Opt 13)'!J47</f>
        <v>0.99</v>
      </c>
      <c r="K47" s="149">
        <f>'PFD (Opt 13)'!K47</f>
        <v>0.99</v>
      </c>
      <c r="L47" s="149">
        <f>'PFD (Opt 13)'!L47</f>
        <v>0.9</v>
      </c>
      <c r="M47" s="151">
        <f>'PFD (Opt 13)'!M47</f>
        <v>0.95</v>
      </c>
      <c r="N47" s="148">
        <f>'PFD (Opt 13)'!N47</f>
        <v>0.83</v>
      </c>
      <c r="O47" s="151">
        <f>'PFD (Opt 13)'!O47</f>
        <v>0.95</v>
      </c>
      <c r="P47" s="149">
        <f>'PFD (Opt 13)'!P47</f>
        <v>0.9</v>
      </c>
      <c r="Q47" s="151">
        <f>'PFD (Opt 13)'!Q47</f>
        <v>0.95</v>
      </c>
      <c r="R47" s="148">
        <f>'PFD (Opt 13)'!R47</f>
        <v>0.99</v>
      </c>
      <c r="S47" s="142"/>
      <c r="T47" s="142"/>
      <c r="U47" s="142"/>
      <c r="V47" s="142"/>
      <c r="W47" s="142"/>
      <c r="X47" s="142"/>
      <c r="Y47" s="142"/>
      <c r="Z47" s="142"/>
      <c r="AA47" s="142"/>
      <c r="AB47" s="142"/>
      <c r="AC47" s="142"/>
      <c r="AD47" s="142"/>
    </row>
    <row r="48" spans="2:46" ht="35.450000000000003" hidden="1" customHeight="1" x14ac:dyDescent="0.35">
      <c r="B48" s="284"/>
      <c r="C48" s="284"/>
      <c r="D48" s="71"/>
      <c r="E48" s="71"/>
      <c r="F48" s="58"/>
      <c r="G48" s="107"/>
      <c r="H48" s="163"/>
      <c r="I48" s="163"/>
      <c r="J48" s="72"/>
      <c r="K48" s="72"/>
      <c r="L48" s="72"/>
      <c r="M48" s="72"/>
      <c r="N48" s="72"/>
      <c r="O48" s="72"/>
      <c r="P48" s="72"/>
      <c r="Q48" s="73"/>
      <c r="R48" s="73"/>
      <c r="S48" s="73"/>
      <c r="T48" s="72"/>
      <c r="U48" s="73"/>
      <c r="V48" s="73"/>
    </row>
    <row r="49" spans="2:39" ht="35.450000000000003" customHeight="1" x14ac:dyDescent="0.35">
      <c r="B49" s="164" t="s">
        <v>23</v>
      </c>
      <c r="C49" s="165"/>
      <c r="D49" s="74" t="s">
        <v>162</v>
      </c>
      <c r="E49" s="74" t="s">
        <v>69</v>
      </c>
      <c r="F49" s="74" t="s">
        <v>68</v>
      </c>
      <c r="G49" s="59" t="s">
        <v>19</v>
      </c>
      <c r="H49" s="59" t="s">
        <v>39</v>
      </c>
      <c r="I49" s="59" t="s">
        <v>21</v>
      </c>
      <c r="J49" s="59" t="s">
        <v>20</v>
      </c>
      <c r="K49" s="59" t="s">
        <v>53</v>
      </c>
      <c r="L49" s="76" t="s">
        <v>40</v>
      </c>
      <c r="M49" s="59" t="s">
        <v>45</v>
      </c>
      <c r="N49" s="59" t="s">
        <v>37</v>
      </c>
      <c r="O49" s="59" t="s">
        <v>38</v>
      </c>
      <c r="P49" s="59" t="s">
        <v>41</v>
      </c>
      <c r="Q49" s="59" t="s">
        <v>46</v>
      </c>
      <c r="R49" s="57" t="s">
        <v>65</v>
      </c>
      <c r="S49" s="59" t="s">
        <v>22</v>
      </c>
      <c r="T49" s="75" t="s">
        <v>47</v>
      </c>
      <c r="V49" s="285" t="s">
        <v>140</v>
      </c>
      <c r="W49" s="286"/>
      <c r="X49" s="289" t="s">
        <v>82</v>
      </c>
      <c r="Y49" s="289"/>
      <c r="Z49" s="289"/>
      <c r="AA49" s="289"/>
      <c r="AB49" s="290" t="s">
        <v>165</v>
      </c>
      <c r="AC49" s="291"/>
      <c r="AD49" s="315" t="s">
        <v>164</v>
      </c>
      <c r="AE49" s="316"/>
      <c r="AF49" s="294" t="s">
        <v>167</v>
      </c>
      <c r="AG49" s="295"/>
      <c r="AH49" s="308" t="s">
        <v>168</v>
      </c>
      <c r="AI49" s="309"/>
      <c r="AJ49" s="174"/>
      <c r="AK49" s="174"/>
      <c r="AL49" s="174"/>
      <c r="AM49" s="174"/>
    </row>
    <row r="50" spans="2:39" ht="40.15" customHeight="1" x14ac:dyDescent="0.35">
      <c r="B50" s="271" t="s">
        <v>24</v>
      </c>
      <c r="C50" s="272"/>
      <c r="D50" s="84" t="s">
        <v>1</v>
      </c>
      <c r="E50" s="84" t="s">
        <v>1</v>
      </c>
      <c r="F50" s="84" t="s">
        <v>1</v>
      </c>
      <c r="G50" s="85" t="s">
        <v>34</v>
      </c>
      <c r="H50" s="85" t="s">
        <v>34</v>
      </c>
      <c r="I50" s="85" t="s">
        <v>34</v>
      </c>
      <c r="J50" s="85" t="s">
        <v>34</v>
      </c>
      <c r="K50" s="85" t="s">
        <v>34</v>
      </c>
      <c r="L50" s="85" t="s">
        <v>42</v>
      </c>
      <c r="M50" s="85" t="s">
        <v>43</v>
      </c>
      <c r="N50" s="85" t="s">
        <v>43</v>
      </c>
      <c r="O50" s="85" t="s">
        <v>43</v>
      </c>
      <c r="P50" s="85" t="s">
        <v>43</v>
      </c>
      <c r="Q50" s="85" t="s">
        <v>51</v>
      </c>
      <c r="R50" s="85" t="s">
        <v>51</v>
      </c>
      <c r="S50" s="85" t="s">
        <v>34</v>
      </c>
      <c r="T50" s="86"/>
      <c r="V50" s="287"/>
      <c r="W50" s="288"/>
      <c r="X50" s="319" t="s">
        <v>103</v>
      </c>
      <c r="Y50" s="319"/>
      <c r="Z50" s="319" t="s">
        <v>166</v>
      </c>
      <c r="AA50" s="319"/>
      <c r="AB50" s="292"/>
      <c r="AC50" s="293"/>
      <c r="AD50" s="317"/>
      <c r="AE50" s="318"/>
      <c r="AF50" s="296"/>
      <c r="AG50" s="297"/>
      <c r="AH50" s="310"/>
      <c r="AI50" s="311"/>
      <c r="AJ50" s="175"/>
      <c r="AK50" s="175"/>
      <c r="AL50" s="175"/>
      <c r="AM50" s="175"/>
    </row>
    <row r="51" spans="2:39" ht="40.15" customHeight="1" x14ac:dyDescent="0.35">
      <c r="B51" s="271" t="s">
        <v>67</v>
      </c>
      <c r="C51" s="272"/>
      <c r="D51" s="236">
        <f>'Feed WQ'!$D$4</f>
        <v>6</v>
      </c>
      <c r="F51" s="86"/>
      <c r="G51" s="101">
        <f>INDEX('Feed WQ'!$D5:$D18,COLUMNS('Feed WQ'!$D5:D5))</f>
        <v>1887</v>
      </c>
      <c r="H51" s="101">
        <f>INDEX('Feed WQ'!$D5:$D18,COLUMNS('Feed WQ'!$D5:E5))</f>
        <v>699</v>
      </c>
      <c r="I51" s="101">
        <f>INDEX('Feed WQ'!$D5:$D18,COLUMNS('Feed WQ'!$D5:F5))</f>
        <v>709</v>
      </c>
      <c r="J51" s="101">
        <f>INDEX('Feed WQ'!$D5:$D18,COLUMNS('Feed WQ'!$D5:G5))</f>
        <v>45</v>
      </c>
      <c r="K51" s="101">
        <f>INDEX('Feed WQ'!$D5:$D18,COLUMNS('Feed WQ'!$D5:H5))</f>
        <v>25</v>
      </c>
      <c r="L51" s="101">
        <f>INDEX('Feed WQ'!$D5:$D18,COLUMNS('Feed WQ'!$D5:I5))</f>
        <v>29</v>
      </c>
      <c r="M51" s="101">
        <f>INDEX('Feed WQ'!$D5:$D18,COLUMNS('Feed WQ'!$D5:J5))</f>
        <v>77</v>
      </c>
      <c r="N51" s="101">
        <f>INDEX('Feed WQ'!$D5:$D18,COLUMNS('Feed WQ'!$D5:K5))</f>
        <v>11</v>
      </c>
      <c r="O51" s="101">
        <f>INDEX('Feed WQ'!$D5:$D18,COLUMNS('Feed WQ'!$D5:L5))</f>
        <v>1E-4</v>
      </c>
      <c r="P51" s="101">
        <f>INDEX('Feed WQ'!$D5:$D18,COLUMNS('Feed WQ'!$D5:M5))</f>
        <v>77.000100000000003</v>
      </c>
      <c r="Q51" s="101">
        <f>INDEX('Feed WQ'!$D5:$D18,COLUMNS('Feed WQ'!$D5:N5))</f>
        <v>3</v>
      </c>
      <c r="R51" s="102">
        <f>INDEX('Feed WQ'!$D5:$D18,COLUMNS('Feed WQ'!$D5:O5))</f>
        <v>0.1</v>
      </c>
      <c r="S51" s="101">
        <f>INDEX('Feed WQ'!$D5:$D18,COLUMNS('Feed WQ'!$D5:P5))</f>
        <v>2181</v>
      </c>
      <c r="T51" s="102">
        <f>INDEX('Feed WQ'!$D5:$D18,COLUMNS('Feed WQ'!$D5:Q5))</f>
        <v>8.9</v>
      </c>
      <c r="V51" s="273" t="s">
        <v>67</v>
      </c>
      <c r="W51" s="274"/>
      <c r="X51" s="275">
        <v>0</v>
      </c>
      <c r="Y51" s="275"/>
      <c r="Z51" s="275">
        <f>X51*D51*24</f>
        <v>0</v>
      </c>
      <c r="AA51" s="275"/>
      <c r="AB51" s="283"/>
      <c r="AC51" s="283"/>
      <c r="AD51" s="283"/>
      <c r="AE51" s="283"/>
      <c r="AF51" s="312"/>
      <c r="AG51" s="312"/>
      <c r="AH51" s="313"/>
      <c r="AI51" s="313"/>
      <c r="AJ51" s="176"/>
      <c r="AK51" s="176"/>
      <c r="AL51" s="177"/>
      <c r="AM51" s="177"/>
    </row>
    <row r="52" spans="2:39" ht="40.15" customHeight="1" x14ac:dyDescent="0.35">
      <c r="B52" s="271" t="s">
        <v>25</v>
      </c>
      <c r="C52" s="272"/>
      <c r="D52" s="236">
        <f>'Feed WQ'!$D$4</f>
        <v>6</v>
      </c>
      <c r="E52" s="87">
        <f>D40*D51</f>
        <v>6</v>
      </c>
      <c r="F52" s="87">
        <f>D51-E52</f>
        <v>0</v>
      </c>
      <c r="G52" s="92">
        <f t="shared" ref="G52:S52" si="0">(1-F40)*G51</f>
        <v>1830.3899999999999</v>
      </c>
      <c r="H52" s="88">
        <f t="shared" si="0"/>
        <v>678.03</v>
      </c>
      <c r="I52" s="88">
        <f t="shared" si="0"/>
        <v>687.73</v>
      </c>
      <c r="J52" s="88">
        <f t="shared" si="0"/>
        <v>33.75</v>
      </c>
      <c r="K52" s="89">
        <f t="shared" si="0"/>
        <v>18.75</v>
      </c>
      <c r="L52" s="89">
        <f t="shared" si="0"/>
        <v>21.75</v>
      </c>
      <c r="M52" s="89">
        <f t="shared" si="0"/>
        <v>74.69</v>
      </c>
      <c r="N52" s="89">
        <f t="shared" si="0"/>
        <v>11</v>
      </c>
      <c r="O52" s="89">
        <f t="shared" si="0"/>
        <v>1E-4</v>
      </c>
      <c r="P52" s="89">
        <f t="shared" si="0"/>
        <v>74.690096999999994</v>
      </c>
      <c r="Q52" s="89">
        <f t="shared" si="0"/>
        <v>2.94</v>
      </c>
      <c r="R52" s="89">
        <f t="shared" si="0"/>
        <v>0.1</v>
      </c>
      <c r="S52" s="92">
        <f t="shared" si="0"/>
        <v>2181</v>
      </c>
      <c r="T52" s="90"/>
      <c r="V52" s="273" t="s">
        <v>25</v>
      </c>
      <c r="W52" s="274"/>
      <c r="X52" s="275">
        <v>0.01</v>
      </c>
      <c r="Y52" s="275"/>
      <c r="Z52" s="275">
        <f t="shared" ref="Z52:Z60" si="1">X52*D52*24</f>
        <v>1.44</v>
      </c>
      <c r="AA52" s="275"/>
      <c r="AB52" s="262">
        <v>0</v>
      </c>
      <c r="AC52" s="262"/>
      <c r="AD52" s="262">
        <v>0</v>
      </c>
      <c r="AE52" s="262"/>
      <c r="AF52" s="263">
        <f>AB52*D52*24</f>
        <v>0</v>
      </c>
      <c r="AG52" s="263"/>
      <c r="AH52" s="276">
        <f>AD52*D52*24</f>
        <v>0</v>
      </c>
      <c r="AI52" s="277"/>
      <c r="AJ52" s="178"/>
      <c r="AK52" s="178"/>
      <c r="AL52" s="177"/>
      <c r="AM52" s="177"/>
    </row>
    <row r="53" spans="2:39" ht="40.15" customHeight="1" x14ac:dyDescent="0.35">
      <c r="B53" s="278" t="s">
        <v>26</v>
      </c>
      <c r="C53" s="279"/>
      <c r="D53" s="236"/>
      <c r="E53" s="87"/>
      <c r="F53" s="87"/>
      <c r="G53" s="88"/>
      <c r="H53" s="89"/>
      <c r="I53" s="88"/>
      <c r="J53" s="89"/>
      <c r="K53" s="89"/>
      <c r="L53" s="89"/>
      <c r="M53" s="89"/>
      <c r="N53" s="89"/>
      <c r="O53" s="89"/>
      <c r="P53" s="89"/>
      <c r="Q53" s="89"/>
      <c r="R53" s="89"/>
      <c r="S53" s="92"/>
      <c r="T53" s="90"/>
      <c r="V53" s="278" t="s">
        <v>26</v>
      </c>
      <c r="W53" s="279"/>
      <c r="X53" s="282"/>
      <c r="Y53" s="282"/>
      <c r="Z53" s="275"/>
      <c r="AA53" s="275"/>
      <c r="AB53" s="262"/>
      <c r="AC53" s="262"/>
      <c r="AD53" s="262"/>
      <c r="AE53" s="262"/>
      <c r="AF53" s="263"/>
      <c r="AG53" s="263"/>
      <c r="AH53" s="276"/>
      <c r="AI53" s="277"/>
      <c r="AJ53" s="178"/>
      <c r="AK53" s="178"/>
      <c r="AL53" s="177"/>
      <c r="AM53" s="177"/>
    </row>
    <row r="54" spans="2:39" ht="40.15" customHeight="1" x14ac:dyDescent="0.35">
      <c r="B54" s="271" t="s">
        <v>27</v>
      </c>
      <c r="C54" s="272"/>
      <c r="D54" s="236">
        <f>D52-F52</f>
        <v>6</v>
      </c>
      <c r="E54" s="87">
        <f>D42*E52</f>
        <v>6</v>
      </c>
      <c r="F54" s="87">
        <f>F52</f>
        <v>0</v>
      </c>
      <c r="G54" s="88">
        <f>(1-F42)*G52</f>
        <v>384.38189999999992</v>
      </c>
      <c r="H54" s="88">
        <f t="shared" ref="H54:I54" si="2">(1-G42)*H52</f>
        <v>318.67409999999995</v>
      </c>
      <c r="I54" s="88">
        <f t="shared" si="2"/>
        <v>137.54599999999996</v>
      </c>
      <c r="J54" s="204">
        <v>3500</v>
      </c>
      <c r="K54" s="204">
        <f>0.75*J54</f>
        <v>2625</v>
      </c>
      <c r="L54" s="204">
        <v>50</v>
      </c>
      <c r="M54" s="204">
        <f>0.1*K54</f>
        <v>262.5</v>
      </c>
      <c r="N54" s="203">
        <f>(1-M42)*N52</f>
        <v>1.0999999999999996</v>
      </c>
      <c r="O54" s="203">
        <f>N52-N54</f>
        <v>9.9</v>
      </c>
      <c r="P54" s="202">
        <f>O54+M54</f>
        <v>272.39999999999998</v>
      </c>
      <c r="Q54" s="89">
        <f>(1-P42)*Q52</f>
        <v>1.47</v>
      </c>
      <c r="R54" s="89">
        <f>(1-Q42)*R52</f>
        <v>9.5000000000000001E-2</v>
      </c>
      <c r="S54" s="92">
        <f>(1-R42)*S52</f>
        <v>2181</v>
      </c>
      <c r="T54" s="90"/>
      <c r="V54" s="273" t="s">
        <v>27</v>
      </c>
      <c r="W54" s="274"/>
      <c r="X54" s="275">
        <v>0.5</v>
      </c>
      <c r="Y54" s="275"/>
      <c r="Z54" s="275">
        <f t="shared" si="1"/>
        <v>72</v>
      </c>
      <c r="AA54" s="275"/>
      <c r="AB54" s="262">
        <v>0.16</v>
      </c>
      <c r="AC54" s="262"/>
      <c r="AD54" s="262">
        <v>0.36</v>
      </c>
      <c r="AE54" s="262"/>
      <c r="AF54" s="263">
        <f t="shared" ref="AF54:AF59" si="3">AB54*D54*24</f>
        <v>23.04</v>
      </c>
      <c r="AG54" s="263"/>
      <c r="AH54" s="276">
        <f t="shared" ref="AH54:AH59" si="4">AD54*D54*24</f>
        <v>51.84</v>
      </c>
      <c r="AI54" s="277"/>
      <c r="AJ54" s="176"/>
      <c r="AK54" s="176"/>
      <c r="AL54" s="177"/>
      <c r="AM54" s="177"/>
    </row>
    <row r="55" spans="2:39" ht="40.15" customHeight="1" x14ac:dyDescent="0.35">
      <c r="B55" s="278" t="s">
        <v>28</v>
      </c>
      <c r="C55" s="279"/>
      <c r="D55" s="236"/>
      <c r="E55" s="87"/>
      <c r="F55" s="87"/>
      <c r="G55" s="88"/>
      <c r="H55" s="89"/>
      <c r="I55" s="89"/>
      <c r="J55" s="88"/>
      <c r="K55" s="88"/>
      <c r="L55" s="89"/>
      <c r="M55" s="88"/>
      <c r="N55" s="89"/>
      <c r="O55" s="89"/>
      <c r="P55" s="88"/>
      <c r="Q55" s="89"/>
      <c r="R55" s="89"/>
      <c r="S55" s="92"/>
      <c r="T55" s="90"/>
      <c r="V55" s="278" t="s">
        <v>28</v>
      </c>
      <c r="W55" s="279"/>
      <c r="X55" s="275"/>
      <c r="Y55" s="275"/>
      <c r="Z55" s="275"/>
      <c r="AA55" s="275"/>
      <c r="AB55" s="262"/>
      <c r="AC55" s="262"/>
      <c r="AD55" s="262"/>
      <c r="AE55" s="262"/>
      <c r="AF55" s="263"/>
      <c r="AG55" s="263"/>
      <c r="AH55" s="276"/>
      <c r="AI55" s="277"/>
      <c r="AJ55" s="178"/>
      <c r="AK55" s="178"/>
      <c r="AL55" s="177"/>
      <c r="AM55" s="177"/>
    </row>
    <row r="56" spans="2:39" ht="40.15" customHeight="1" x14ac:dyDescent="0.35">
      <c r="B56" s="271" t="s">
        <v>33</v>
      </c>
      <c r="C56" s="272"/>
      <c r="D56" s="236">
        <f>D54-F54</f>
        <v>6</v>
      </c>
      <c r="E56" s="87">
        <f>D44*E54</f>
        <v>5.0999999999999996</v>
      </c>
      <c r="F56" s="87">
        <f>E54-E56</f>
        <v>0.90000000000000036</v>
      </c>
      <c r="G56" s="237">
        <f t="shared" ref="G56:S56" si="5">(1-F44)*G54</f>
        <v>269.06732999999991</v>
      </c>
      <c r="H56" s="237">
        <f t="shared" si="5"/>
        <v>223.07186999999996</v>
      </c>
      <c r="I56" s="237">
        <f t="shared" si="5"/>
        <v>126.54231999999998</v>
      </c>
      <c r="J56" s="237">
        <f t="shared" si="5"/>
        <v>525.00000000000011</v>
      </c>
      <c r="K56" s="237">
        <f t="shared" si="5"/>
        <v>393.75000000000006</v>
      </c>
      <c r="L56" s="88">
        <f t="shared" si="5"/>
        <v>6</v>
      </c>
      <c r="M56" s="88">
        <f t="shared" si="5"/>
        <v>26.249999999999993</v>
      </c>
      <c r="N56" s="88">
        <f t="shared" si="5"/>
        <v>1.0999999999999996</v>
      </c>
      <c r="O56" s="88">
        <f t="shared" si="5"/>
        <v>9.9</v>
      </c>
      <c r="P56" s="88">
        <f t="shared" si="5"/>
        <v>54.479999999999983</v>
      </c>
      <c r="Q56" s="88">
        <f t="shared" si="5"/>
        <v>0.73499999999999999</v>
      </c>
      <c r="R56" s="88">
        <f t="shared" si="5"/>
        <v>9.5000000000000001E-2</v>
      </c>
      <c r="S56" s="92">
        <f t="shared" si="5"/>
        <v>2181</v>
      </c>
      <c r="T56" s="90"/>
      <c r="V56" s="273" t="s">
        <v>33</v>
      </c>
      <c r="W56" s="274"/>
      <c r="X56" s="275">
        <v>0.38500000000000001</v>
      </c>
      <c r="Y56" s="275"/>
      <c r="Z56" s="275">
        <f t="shared" si="1"/>
        <v>55.44</v>
      </c>
      <c r="AA56" s="275"/>
      <c r="AB56" s="262">
        <v>0.26</v>
      </c>
      <c r="AC56" s="262"/>
      <c r="AD56" s="262">
        <v>0.4</v>
      </c>
      <c r="AE56" s="262"/>
      <c r="AF56" s="263">
        <f t="shared" si="3"/>
        <v>37.44</v>
      </c>
      <c r="AG56" s="263"/>
      <c r="AH56" s="276">
        <f t="shared" si="4"/>
        <v>57.600000000000009</v>
      </c>
      <c r="AI56" s="277"/>
      <c r="AJ56" s="179"/>
      <c r="AK56" s="179"/>
      <c r="AL56" s="177"/>
      <c r="AM56" s="177"/>
    </row>
    <row r="57" spans="2:39" ht="40.15" customHeight="1" x14ac:dyDescent="0.35">
      <c r="B57" s="271" t="s">
        <v>30</v>
      </c>
      <c r="C57" s="272"/>
      <c r="D57" s="236">
        <f t="shared" ref="D57" si="6">D56-F56</f>
        <v>5.0999999999999996</v>
      </c>
      <c r="E57" s="87">
        <f>D46*E56</f>
        <v>3.1109999999999998</v>
      </c>
      <c r="F57" s="87"/>
      <c r="G57" s="88">
        <f t="shared" ref="G57:S57" si="7">(1-F46)*G56</f>
        <v>26.906732999999985</v>
      </c>
      <c r="H57" s="88">
        <f t="shared" si="7"/>
        <v>22.307186999999992</v>
      </c>
      <c r="I57" s="88">
        <f t="shared" si="7"/>
        <v>22.777617600000003</v>
      </c>
      <c r="J57" s="88">
        <f t="shared" si="7"/>
        <v>5.2500000000000062</v>
      </c>
      <c r="K57" s="88">
        <f t="shared" si="7"/>
        <v>3.937500000000004</v>
      </c>
      <c r="L57" s="88">
        <f t="shared" si="7"/>
        <v>6.0000000000000053E-2</v>
      </c>
      <c r="M57" s="88">
        <f t="shared" si="7"/>
        <v>2.6249999999999987</v>
      </c>
      <c r="N57" s="88">
        <f t="shared" si="7"/>
        <v>5.5000000000000028E-2</v>
      </c>
      <c r="O57" s="88">
        <f t="shared" si="7"/>
        <v>0.59400000000000053</v>
      </c>
      <c r="P57" s="88">
        <f t="shared" si="7"/>
        <v>2.7240000000000015</v>
      </c>
      <c r="Q57" s="88">
        <f t="shared" si="7"/>
        <v>7.3499999999999982E-2</v>
      </c>
      <c r="R57" s="88">
        <f t="shared" si="7"/>
        <v>4.7500000000000042E-3</v>
      </c>
      <c r="S57" s="88">
        <f t="shared" si="7"/>
        <v>21.81000000000002</v>
      </c>
      <c r="T57" s="90"/>
      <c r="V57" s="273" t="s">
        <v>160</v>
      </c>
      <c r="W57" s="274"/>
      <c r="X57" s="275">
        <v>1.2030000000000001</v>
      </c>
      <c r="Y57" s="275"/>
      <c r="Z57" s="275">
        <f t="shared" si="1"/>
        <v>147.24719999999999</v>
      </c>
      <c r="AA57" s="275"/>
      <c r="AB57" s="262">
        <v>0.4</v>
      </c>
      <c r="AC57" s="262"/>
      <c r="AD57" s="262">
        <v>0.55000000000000004</v>
      </c>
      <c r="AE57" s="262"/>
      <c r="AF57" s="263">
        <f t="shared" si="3"/>
        <v>48.96</v>
      </c>
      <c r="AG57" s="263"/>
      <c r="AH57" s="276">
        <f t="shared" si="4"/>
        <v>67.320000000000007</v>
      </c>
      <c r="AI57" s="277"/>
      <c r="AJ57" s="179"/>
      <c r="AK57" s="179"/>
      <c r="AL57" s="177"/>
      <c r="AM57" s="177"/>
    </row>
    <row r="58" spans="2:39" ht="40.15" customHeight="1" x14ac:dyDescent="0.35">
      <c r="B58" s="271" t="s">
        <v>29</v>
      </c>
      <c r="C58" s="272"/>
      <c r="D58" s="236">
        <f>D57-E57</f>
        <v>1.9889999999999999</v>
      </c>
      <c r="E58" s="95">
        <f>(E56-E57)*D47</f>
        <v>0.97460999999999998</v>
      </c>
      <c r="F58" s="95">
        <f>(1-D47)*E58/D47</f>
        <v>1.0143900000000001</v>
      </c>
      <c r="G58" s="88">
        <f t="shared" ref="G58:S58" si="8">(1-F47)*($D$57*G56-$E$57*G57)/$D$58</f>
        <v>64.783134069230741</v>
      </c>
      <c r="H58" s="88">
        <f t="shared" si="8"/>
        <v>53.708842546153832</v>
      </c>
      <c r="I58" s="88">
        <f t="shared" si="8"/>
        <v>5.7768191417435935</v>
      </c>
      <c r="J58" s="88">
        <f t="shared" si="8"/>
        <v>13.379423076923093</v>
      </c>
      <c r="K58" s="88">
        <f t="shared" si="8"/>
        <v>10.034567307692319</v>
      </c>
      <c r="L58" s="88">
        <f t="shared" si="8"/>
        <v>0.15290769230769247</v>
      </c>
      <c r="M58" s="88">
        <f t="shared" si="8"/>
        <v>6.320192307692305</v>
      </c>
      <c r="N58" s="88">
        <f t="shared" si="8"/>
        <v>0.13672435897435906</v>
      </c>
      <c r="O58" s="88">
        <f t="shared" si="8"/>
        <v>4.1574415384615397</v>
      </c>
      <c r="P58" s="88">
        <f t="shared" si="8"/>
        <v>6.7715846153846195</v>
      </c>
      <c r="Q58" s="88">
        <f t="shared" si="8"/>
        <v>0.17696538461538458</v>
      </c>
      <c r="R58" s="88">
        <f t="shared" si="8"/>
        <v>1.1808012820512831E-2</v>
      </c>
      <c r="S58" s="88">
        <f t="shared" si="8"/>
        <v>55.581946153846204</v>
      </c>
      <c r="T58" s="90"/>
      <c r="V58" s="273" t="s">
        <v>161</v>
      </c>
      <c r="W58" s="274"/>
      <c r="X58" s="275">
        <v>1.2030000000000001</v>
      </c>
      <c r="Y58" s="275"/>
      <c r="Z58" s="275">
        <f t="shared" si="1"/>
        <v>57.426408000000002</v>
      </c>
      <c r="AA58" s="275"/>
      <c r="AB58" s="262">
        <v>0.4</v>
      </c>
      <c r="AC58" s="262"/>
      <c r="AD58" s="262">
        <v>0.55000000000000004</v>
      </c>
      <c r="AE58" s="262"/>
      <c r="AF58" s="263">
        <f t="shared" si="3"/>
        <v>19.0944</v>
      </c>
      <c r="AG58" s="263"/>
      <c r="AH58" s="276">
        <f t="shared" si="4"/>
        <v>26.254799999999999</v>
      </c>
      <c r="AI58" s="277"/>
      <c r="AJ58" s="179"/>
      <c r="AK58" s="179"/>
      <c r="AL58" s="177"/>
      <c r="AM58" s="177"/>
    </row>
    <row r="59" spans="2:39" ht="40.15" customHeight="1" x14ac:dyDescent="0.35">
      <c r="B59" s="271" t="s">
        <v>31</v>
      </c>
      <c r="C59" s="272"/>
      <c r="D59" s="236">
        <f>E57+E58</f>
        <v>4.08561</v>
      </c>
      <c r="E59" s="87">
        <f>(E57+E58)*D45</f>
        <v>4.08561</v>
      </c>
      <c r="F59" s="87">
        <f>(1-D45)*E59</f>
        <v>0</v>
      </c>
      <c r="G59" s="89">
        <f t="shared" ref="G59:S59" si="9">(1-F45)*G58</f>
        <v>64.783134069230741</v>
      </c>
      <c r="H59" s="89">
        <f t="shared" si="9"/>
        <v>53.708842546153832</v>
      </c>
      <c r="I59" s="89">
        <f t="shared" si="9"/>
        <v>4.0437733992205152</v>
      </c>
      <c r="J59" s="89">
        <f t="shared" si="9"/>
        <v>13.379423076923093</v>
      </c>
      <c r="K59" s="89">
        <f t="shared" si="9"/>
        <v>10.034567307692319</v>
      </c>
      <c r="L59" s="89">
        <f t="shared" si="9"/>
        <v>0.15290769230769247</v>
      </c>
      <c r="M59" s="89">
        <f t="shared" si="9"/>
        <v>6.320192307692305</v>
      </c>
      <c r="N59" s="89">
        <f t="shared" si="9"/>
        <v>0.13672435897435906</v>
      </c>
      <c r="O59" s="89">
        <f t="shared" si="9"/>
        <v>4.1574415384615397</v>
      </c>
      <c r="P59" s="89">
        <f t="shared" si="9"/>
        <v>6.7715846153846195</v>
      </c>
      <c r="Q59" s="89">
        <f t="shared" si="9"/>
        <v>0.17696538461538458</v>
      </c>
      <c r="R59" s="89">
        <f t="shared" si="9"/>
        <v>1.1808012820512831E-2</v>
      </c>
      <c r="S59" s="89">
        <f t="shared" si="9"/>
        <v>55.581946153846204</v>
      </c>
      <c r="T59" s="90"/>
      <c r="V59" s="273" t="s">
        <v>31</v>
      </c>
      <c r="W59" s="274"/>
      <c r="X59" s="275">
        <v>3.2000000000000001E-2</v>
      </c>
      <c r="Y59" s="275"/>
      <c r="Z59" s="275">
        <f t="shared" si="1"/>
        <v>3.13774848</v>
      </c>
      <c r="AA59" s="275"/>
      <c r="AB59" s="262">
        <v>0.03</v>
      </c>
      <c r="AC59" s="262"/>
      <c r="AD59" s="262">
        <v>0.27</v>
      </c>
      <c r="AE59" s="262"/>
      <c r="AF59" s="263">
        <f t="shared" si="3"/>
        <v>2.9416392</v>
      </c>
      <c r="AG59" s="263"/>
      <c r="AH59" s="276">
        <f t="shared" si="4"/>
        <v>26.474752800000005</v>
      </c>
      <c r="AI59" s="277"/>
      <c r="AJ59" s="179"/>
      <c r="AK59" s="179"/>
      <c r="AL59" s="177"/>
      <c r="AM59" s="177"/>
    </row>
    <row r="60" spans="2:39" ht="40.15" customHeight="1" x14ac:dyDescent="0.35">
      <c r="B60" s="271" t="s">
        <v>35</v>
      </c>
      <c r="C60" s="272"/>
      <c r="D60" s="167">
        <f>1%*(E59)</f>
        <v>4.0856099999999999E-2</v>
      </c>
      <c r="E60" s="87">
        <f>D60</f>
        <v>4.0856099999999999E-2</v>
      </c>
      <c r="F60" s="87">
        <f>E60</f>
        <v>4.0856099999999999E-2</v>
      </c>
      <c r="G60" s="90"/>
      <c r="H60" s="90"/>
      <c r="I60" s="90"/>
      <c r="J60" s="90"/>
      <c r="K60" s="90"/>
      <c r="L60" s="90"/>
      <c r="M60" s="90"/>
      <c r="N60" s="90"/>
      <c r="O60" s="90"/>
      <c r="P60" s="90"/>
      <c r="Q60" s="90"/>
      <c r="R60" s="90"/>
      <c r="S60" s="90"/>
      <c r="T60" s="90"/>
      <c r="V60" s="273" t="s">
        <v>35</v>
      </c>
      <c r="W60" s="274"/>
      <c r="X60" s="275">
        <v>0.01</v>
      </c>
      <c r="Y60" s="275"/>
      <c r="Z60" s="275">
        <f t="shared" si="1"/>
        <v>9.8054639999999998E-3</v>
      </c>
      <c r="AA60" s="275"/>
      <c r="AB60" s="262"/>
      <c r="AC60" s="262"/>
      <c r="AD60" s="262"/>
      <c r="AE60" s="262"/>
      <c r="AF60" s="263"/>
      <c r="AG60" s="263"/>
      <c r="AH60" s="264"/>
      <c r="AI60" s="264"/>
      <c r="AJ60" s="178"/>
      <c r="AK60" s="178"/>
      <c r="AL60" s="177"/>
      <c r="AM60" s="177"/>
    </row>
    <row r="61" spans="2:39" ht="40.15" customHeight="1" x14ac:dyDescent="0.35">
      <c r="B61" s="265" t="s">
        <v>36</v>
      </c>
      <c r="C61" s="266"/>
      <c r="D61" s="267"/>
      <c r="E61" s="93">
        <f>E59-E60</f>
        <v>4.0447538999999999</v>
      </c>
      <c r="F61" s="93"/>
      <c r="G61" s="93">
        <f>G59</f>
        <v>64.783134069230741</v>
      </c>
      <c r="H61" s="93">
        <f t="shared" ref="H61:S61" si="10">H59</f>
        <v>53.708842546153832</v>
      </c>
      <c r="I61" s="93">
        <f t="shared" si="10"/>
        <v>4.0437733992205152</v>
      </c>
      <c r="J61" s="93">
        <f t="shared" si="10"/>
        <v>13.379423076923093</v>
      </c>
      <c r="K61" s="93">
        <f t="shared" si="10"/>
        <v>10.034567307692319</v>
      </c>
      <c r="L61" s="93">
        <f t="shared" si="10"/>
        <v>0.15290769230769247</v>
      </c>
      <c r="M61" s="93">
        <f t="shared" si="10"/>
        <v>6.320192307692305</v>
      </c>
      <c r="N61" s="93">
        <f t="shared" si="10"/>
        <v>0.13672435897435906</v>
      </c>
      <c r="O61" s="93">
        <f t="shared" si="10"/>
        <v>4.1574415384615397</v>
      </c>
      <c r="P61" s="93">
        <f t="shared" si="10"/>
        <v>6.7715846153846195</v>
      </c>
      <c r="Q61" s="93">
        <f t="shared" si="10"/>
        <v>0.17696538461538458</v>
      </c>
      <c r="R61" s="93">
        <f t="shared" si="10"/>
        <v>1.1808012820512831E-2</v>
      </c>
      <c r="S61" s="93">
        <f t="shared" si="10"/>
        <v>55.581946153846204</v>
      </c>
      <c r="T61" s="94">
        <v>7.2</v>
      </c>
      <c r="V61" s="258" t="s">
        <v>141</v>
      </c>
      <c r="W61" s="259"/>
      <c r="X61" s="259"/>
      <c r="Y61" s="260"/>
      <c r="Z61" s="268">
        <f>SUM(Z51:AA60)</f>
        <v>336.70116194400003</v>
      </c>
      <c r="AA61" s="268"/>
      <c r="AB61" s="268">
        <f t="shared" ref="AB61" si="11">SUM(AB52:AC60)</f>
        <v>1.2500000000000002</v>
      </c>
      <c r="AC61" s="268"/>
      <c r="AD61" s="268">
        <f t="shared" ref="AD61" si="12">SUM(AD52:AE60)</f>
        <v>2.13</v>
      </c>
      <c r="AE61" s="268"/>
      <c r="AF61" s="269">
        <f>SUM(AF52:AG60)</f>
        <v>131.4760392</v>
      </c>
      <c r="AG61" s="269"/>
      <c r="AH61" s="270">
        <f>SUM(AH52:AI60)</f>
        <v>229.48955280000001</v>
      </c>
      <c r="AI61" s="270"/>
      <c r="AJ61" s="180"/>
      <c r="AK61" s="180"/>
      <c r="AL61" s="181"/>
      <c r="AM61" s="181"/>
    </row>
    <row r="62" spans="2:39" ht="46.15" customHeight="1" x14ac:dyDescent="0.35">
      <c r="B62" s="258" t="s">
        <v>132</v>
      </c>
      <c r="C62" s="259"/>
      <c r="D62" s="260"/>
      <c r="E62" s="54"/>
      <c r="F62" s="90">
        <f>F52+F53+F54</f>
        <v>0</v>
      </c>
      <c r="G62" s="129">
        <v>0</v>
      </c>
      <c r="H62" s="129">
        <v>0</v>
      </c>
      <c r="I62" s="129">
        <v>0</v>
      </c>
      <c r="J62" s="129">
        <v>0</v>
      </c>
      <c r="K62" s="129">
        <v>0</v>
      </c>
      <c r="L62" s="129">
        <v>0</v>
      </c>
      <c r="M62" s="129">
        <v>0</v>
      </c>
      <c r="N62" s="129">
        <v>0</v>
      </c>
      <c r="O62" s="129">
        <v>0</v>
      </c>
      <c r="P62" s="129">
        <v>0</v>
      </c>
      <c r="Q62" s="129">
        <v>0</v>
      </c>
      <c r="R62" s="129">
        <v>0</v>
      </c>
      <c r="S62" s="129">
        <v>0</v>
      </c>
      <c r="T62" s="54"/>
      <c r="X62" s="107"/>
      <c r="Y62" s="58"/>
      <c r="Z62" s="58"/>
      <c r="AA62" s="58"/>
      <c r="AB62" s="58"/>
      <c r="AC62" s="58"/>
      <c r="AD62" s="58"/>
      <c r="AE62" s="58"/>
      <c r="AF62" s="58"/>
      <c r="AG62" s="58"/>
      <c r="AH62" s="58"/>
      <c r="AJ62" s="182"/>
      <c r="AK62" s="182"/>
      <c r="AL62" s="182"/>
      <c r="AM62" s="182"/>
    </row>
    <row r="63" spans="2:39" ht="40.15" customHeight="1" x14ac:dyDescent="0.35">
      <c r="B63" s="258" t="s">
        <v>133</v>
      </c>
      <c r="C63" s="259"/>
      <c r="D63" s="260"/>
      <c r="E63" s="54"/>
      <c r="F63" s="87">
        <f>F56+F57+F58+F59+F60</f>
        <v>1.9552461000000005</v>
      </c>
      <c r="G63" s="129">
        <f>((($E$56*G56-($E$61*G61)))/$F$63)</f>
        <v>567.81166770733125</v>
      </c>
      <c r="H63" s="129">
        <f t="shared" ref="H63:I63" si="13">((($E$56*H56-($E$61*H61)))/$F$63)</f>
        <v>470.74763972011397</v>
      </c>
      <c r="I63" s="129">
        <f t="shared" si="13"/>
        <v>321.70362788233473</v>
      </c>
      <c r="J63" s="129">
        <f>((($E$56*J56-($E$61*J61)))/$F$63)</f>
        <v>1341.7152584167613</v>
      </c>
      <c r="K63" s="129">
        <f t="shared" ref="K63:S63" si="14">((($E$56*K56-($E$61*K61)))/$F$63)</f>
        <v>1006.2864438125711</v>
      </c>
      <c r="L63" s="129">
        <f t="shared" si="14"/>
        <v>15.333888667620126</v>
      </c>
      <c r="M63" s="129">
        <f t="shared" si="14"/>
        <v>55.395265851552637</v>
      </c>
      <c r="N63" s="129">
        <f t="shared" si="14"/>
        <v>2.5863668086659053</v>
      </c>
      <c r="O63" s="129">
        <f t="shared" si="14"/>
        <v>17.222472466911288</v>
      </c>
      <c r="P63" s="129">
        <f t="shared" si="14"/>
        <v>128.09569430556229</v>
      </c>
      <c r="Q63" s="90">
        <f t="shared" si="14"/>
        <v>1.5510674438434742</v>
      </c>
      <c r="R63" s="90">
        <f t="shared" si="14"/>
        <v>0.223368042566601</v>
      </c>
      <c r="S63" s="129">
        <f t="shared" si="14"/>
        <v>5573.8685306799161</v>
      </c>
      <c r="T63" s="54"/>
    </row>
    <row r="64" spans="2:39" ht="47.45" customHeight="1" x14ac:dyDescent="0.35">
      <c r="B64" s="258" t="s">
        <v>134</v>
      </c>
      <c r="C64" s="259"/>
      <c r="D64" s="260"/>
      <c r="E64" s="85"/>
      <c r="F64" s="87">
        <f>SUM(F51:F61)</f>
        <v>1.9552461000000005</v>
      </c>
      <c r="G64" s="129">
        <f t="shared" ref="G64:S64" si="15">(G62*$F$62+G63*$F$63)/$F64</f>
        <v>567.81166770733125</v>
      </c>
      <c r="H64" s="129">
        <f t="shared" si="15"/>
        <v>470.74763972011397</v>
      </c>
      <c r="I64" s="129">
        <f t="shared" si="15"/>
        <v>321.70362788233473</v>
      </c>
      <c r="J64" s="129">
        <f t="shared" si="15"/>
        <v>1341.7152584167613</v>
      </c>
      <c r="K64" s="129">
        <f t="shared" si="15"/>
        <v>1006.2864438125711</v>
      </c>
      <c r="L64" s="129">
        <f t="shared" si="15"/>
        <v>15.333888667620126</v>
      </c>
      <c r="M64" s="129">
        <f t="shared" si="15"/>
        <v>55.395265851552637</v>
      </c>
      <c r="N64" s="129">
        <f t="shared" si="15"/>
        <v>2.5863668086659053</v>
      </c>
      <c r="O64" s="129">
        <f t="shared" si="15"/>
        <v>17.222472466911288</v>
      </c>
      <c r="P64" s="129">
        <f t="shared" si="15"/>
        <v>128.09569430556229</v>
      </c>
      <c r="Q64" s="129">
        <f t="shared" si="15"/>
        <v>1.5510674438434742</v>
      </c>
      <c r="R64" s="90">
        <f t="shared" si="15"/>
        <v>0.223368042566601</v>
      </c>
      <c r="S64" s="129">
        <f t="shared" si="15"/>
        <v>5573.8685306799161</v>
      </c>
      <c r="T64" s="90"/>
    </row>
    <row r="65" spans="2:22" ht="42.6" customHeight="1" x14ac:dyDescent="0.35">
      <c r="B65" s="261" t="s">
        <v>4</v>
      </c>
      <c r="C65" s="261"/>
      <c r="D65" s="261"/>
      <c r="E65" s="172">
        <f>E61/D51</f>
        <v>0.67412565000000002</v>
      </c>
      <c r="F65" s="55"/>
      <c r="G65" s="55"/>
      <c r="H65" s="55"/>
      <c r="I65" s="70"/>
      <c r="J65" s="70"/>
      <c r="K65" s="70"/>
      <c r="L65" s="70"/>
      <c r="M65" s="70"/>
      <c r="N65" s="70"/>
      <c r="O65" s="70"/>
      <c r="P65" s="70"/>
      <c r="Q65" s="70"/>
      <c r="R65" s="55"/>
    </row>
    <row r="66" spans="2:22" ht="42.6" customHeight="1" x14ac:dyDescent="0.25"/>
    <row r="67" spans="2:22" ht="42.6" customHeight="1" x14ac:dyDescent="0.25">
      <c r="J67" s="134"/>
      <c r="K67" s="134"/>
      <c r="L67" s="134"/>
      <c r="M67" s="134"/>
      <c r="N67" s="134"/>
      <c r="O67" s="134"/>
      <c r="P67" s="134"/>
      <c r="Q67" s="134"/>
      <c r="R67" s="134"/>
      <c r="S67" s="134"/>
      <c r="T67" s="134"/>
      <c r="U67" s="134"/>
      <c r="V67" s="134"/>
    </row>
    <row r="68" spans="2:22" x14ac:dyDescent="0.25">
      <c r="J68" s="124"/>
      <c r="K68" s="124"/>
      <c r="L68" s="124"/>
      <c r="M68" s="124"/>
      <c r="N68" s="124"/>
      <c r="O68" s="124"/>
      <c r="P68" s="124"/>
      <c r="Q68" s="124"/>
      <c r="R68" s="124"/>
      <c r="S68" s="124"/>
      <c r="T68" s="124"/>
      <c r="U68" s="124"/>
      <c r="V68" s="124"/>
    </row>
    <row r="76" spans="2:22" ht="18.75" x14ac:dyDescent="0.3">
      <c r="B76" s="55"/>
      <c r="C76" s="82"/>
      <c r="D76" s="78"/>
      <c r="E76" s="79"/>
      <c r="F76" s="79"/>
      <c r="G76" s="79"/>
      <c r="H76" s="79"/>
      <c r="I76" s="79"/>
      <c r="J76" s="79"/>
      <c r="K76" s="79"/>
      <c r="L76" s="79"/>
      <c r="M76" s="79"/>
      <c r="N76" s="79"/>
      <c r="O76" s="55"/>
      <c r="P76" s="55"/>
      <c r="Q76" s="55"/>
      <c r="R76" s="55"/>
      <c r="S76" s="55"/>
      <c r="T76" s="55"/>
      <c r="U76" s="55"/>
    </row>
    <row r="77" spans="2:22" ht="18.75" x14ac:dyDescent="0.3">
      <c r="B77" s="55"/>
      <c r="C77" s="77"/>
      <c r="D77" s="55"/>
      <c r="E77" s="79"/>
      <c r="F77" s="79"/>
      <c r="G77" s="79"/>
      <c r="H77" s="79"/>
      <c r="I77" s="79"/>
      <c r="J77" s="79"/>
      <c r="K77" s="79"/>
      <c r="L77" s="79"/>
      <c r="M77" s="79"/>
      <c r="N77" s="79"/>
      <c r="O77" s="55"/>
      <c r="P77" s="55"/>
      <c r="Q77" s="55"/>
      <c r="R77" s="55"/>
      <c r="S77" s="55"/>
      <c r="T77" s="55"/>
      <c r="U77" s="55"/>
    </row>
    <row r="78" spans="2:22" ht="18.75" x14ac:dyDescent="0.3">
      <c r="B78" s="70"/>
      <c r="C78" s="77"/>
      <c r="D78" s="55"/>
      <c r="E78" s="79"/>
      <c r="F78" s="79"/>
      <c r="G78" s="79"/>
      <c r="H78" s="79"/>
      <c r="I78" s="79"/>
      <c r="J78" s="79"/>
      <c r="K78" s="79"/>
      <c r="L78" s="79"/>
      <c r="M78" s="79"/>
      <c r="N78" s="79"/>
      <c r="O78" s="55"/>
      <c r="P78" s="55"/>
      <c r="Q78" s="55"/>
      <c r="R78" s="55"/>
      <c r="S78" s="55"/>
      <c r="T78" s="55"/>
      <c r="U78" s="55"/>
    </row>
    <row r="79" spans="2:22" ht="18.75" x14ac:dyDescent="0.3">
      <c r="B79" s="70"/>
      <c r="C79" s="77"/>
      <c r="D79" s="55"/>
      <c r="E79" s="79"/>
      <c r="F79" s="79"/>
      <c r="G79" s="79"/>
      <c r="H79" s="79"/>
      <c r="I79" s="79"/>
      <c r="J79" s="79"/>
      <c r="K79" s="79"/>
      <c r="L79" s="79"/>
      <c r="M79" s="79"/>
      <c r="N79" s="79"/>
      <c r="O79" s="55"/>
      <c r="P79" s="55"/>
      <c r="Q79" s="55"/>
      <c r="R79" s="55"/>
      <c r="S79" s="55"/>
      <c r="T79" s="55"/>
      <c r="U79" s="55"/>
    </row>
  </sheetData>
  <sheetProtection algorithmName="SHA-512" hashValue="PtwqIL8fkxnvAx73hmHTSAwJWEElX3axRJyKLjSPFf4CY1/GPlDEnPsffHRAbfiV+6f8VaJUsLbbDiyUxSZwgQ==" saltValue="8pxjrOZ2o6m2CIxlNJ3tmA==" spinCount="100000" sheet="1" objects="1" scenarios="1"/>
  <mergeCells count="134">
    <mergeCell ref="C2:AA2"/>
    <mergeCell ref="AN4:AQ4"/>
    <mergeCell ref="AF6:AG6"/>
    <mergeCell ref="AQ9:AR9"/>
    <mergeCell ref="J10:K10"/>
    <mergeCell ref="AB11:AC11"/>
    <mergeCell ref="B41:C41"/>
    <mergeCell ref="B42:C42"/>
    <mergeCell ref="D41:E41"/>
    <mergeCell ref="D42:E42"/>
    <mergeCell ref="AN27:AO27"/>
    <mergeCell ref="B39:C39"/>
    <mergeCell ref="B40:C40"/>
    <mergeCell ref="D39:E39"/>
    <mergeCell ref="D40:E40"/>
    <mergeCell ref="K23:L23"/>
    <mergeCell ref="B12:C12"/>
    <mergeCell ref="AG12:AH12"/>
    <mergeCell ref="AL12:AM12"/>
    <mergeCell ref="H22:I22"/>
    <mergeCell ref="P22:Q22"/>
    <mergeCell ref="S22:T22"/>
    <mergeCell ref="AL22:AM22"/>
    <mergeCell ref="B47:C47"/>
    <mergeCell ref="B45:C45"/>
    <mergeCell ref="B46:C46"/>
    <mergeCell ref="D45:E45"/>
    <mergeCell ref="D46:E46"/>
    <mergeCell ref="D47:E47"/>
    <mergeCell ref="B43:C43"/>
    <mergeCell ref="B44:C44"/>
    <mergeCell ref="D43:E43"/>
    <mergeCell ref="D44:E44"/>
    <mergeCell ref="AF49:AG50"/>
    <mergeCell ref="AH49:AI50"/>
    <mergeCell ref="B50:C50"/>
    <mergeCell ref="X50:Y50"/>
    <mergeCell ref="Z50:AA50"/>
    <mergeCell ref="B48:C48"/>
    <mergeCell ref="V49:W50"/>
    <mergeCell ref="X49:AA49"/>
    <mergeCell ref="AB49:AC50"/>
    <mergeCell ref="AD49:AE50"/>
    <mergeCell ref="AD51:AE51"/>
    <mergeCell ref="AF51:AG51"/>
    <mergeCell ref="AH51:AI51"/>
    <mergeCell ref="B52:C52"/>
    <mergeCell ref="V52:W52"/>
    <mergeCell ref="X52:Y52"/>
    <mergeCell ref="Z52:AA52"/>
    <mergeCell ref="AB52:AC52"/>
    <mergeCell ref="AD52:AE52"/>
    <mergeCell ref="AF52:AG52"/>
    <mergeCell ref="AH52:AI52"/>
    <mergeCell ref="B51:C51"/>
    <mergeCell ref="V51:W51"/>
    <mergeCell ref="X51:Y51"/>
    <mergeCell ref="Z51:AA51"/>
    <mergeCell ref="AB51:AC51"/>
    <mergeCell ref="AD53:AE53"/>
    <mergeCell ref="AF53:AG53"/>
    <mergeCell ref="AH53:AI53"/>
    <mergeCell ref="B54:C54"/>
    <mergeCell ref="V54:W54"/>
    <mergeCell ref="X54:Y54"/>
    <mergeCell ref="Z54:AA54"/>
    <mergeCell ref="AB54:AC54"/>
    <mergeCell ref="AD54:AE54"/>
    <mergeCell ref="AF54:AG54"/>
    <mergeCell ref="AH54:AI54"/>
    <mergeCell ref="B53:C53"/>
    <mergeCell ref="V53:W53"/>
    <mergeCell ref="X53:Y53"/>
    <mergeCell ref="Z53:AA53"/>
    <mergeCell ref="AB53:AC53"/>
    <mergeCell ref="AD55:AE55"/>
    <mergeCell ref="AF55:AG55"/>
    <mergeCell ref="AH55:AI55"/>
    <mergeCell ref="B56:C56"/>
    <mergeCell ref="V56:W56"/>
    <mergeCell ref="X56:Y56"/>
    <mergeCell ref="Z56:AA56"/>
    <mergeCell ref="AB56:AC56"/>
    <mergeCell ref="AD56:AE56"/>
    <mergeCell ref="AF56:AG56"/>
    <mergeCell ref="AH56:AI56"/>
    <mergeCell ref="B55:C55"/>
    <mergeCell ref="V55:W55"/>
    <mergeCell ref="X55:Y55"/>
    <mergeCell ref="Z55:AA55"/>
    <mergeCell ref="AB55:AC55"/>
    <mergeCell ref="AD57:AE57"/>
    <mergeCell ref="AF57:AG57"/>
    <mergeCell ref="AH57:AI57"/>
    <mergeCell ref="B58:C58"/>
    <mergeCell ref="V58:W58"/>
    <mergeCell ref="X58:Y58"/>
    <mergeCell ref="Z58:AA58"/>
    <mergeCell ref="AB58:AC58"/>
    <mergeCell ref="AD58:AE58"/>
    <mergeCell ref="AF58:AG58"/>
    <mergeCell ref="AH58:AI58"/>
    <mergeCell ref="B57:C57"/>
    <mergeCell ref="V57:W57"/>
    <mergeCell ref="X57:Y57"/>
    <mergeCell ref="Z57:AA57"/>
    <mergeCell ref="AB57:AC57"/>
    <mergeCell ref="AD59:AE59"/>
    <mergeCell ref="AF59:AG59"/>
    <mergeCell ref="AH59:AI59"/>
    <mergeCell ref="B60:C60"/>
    <mergeCell ref="V60:W60"/>
    <mergeCell ref="X60:Y60"/>
    <mergeCell ref="Z60:AA60"/>
    <mergeCell ref="AB60:AC60"/>
    <mergeCell ref="AD60:AE60"/>
    <mergeCell ref="AF60:AG60"/>
    <mergeCell ref="AH60:AI60"/>
    <mergeCell ref="B59:C59"/>
    <mergeCell ref="V59:W59"/>
    <mergeCell ref="X59:Y59"/>
    <mergeCell ref="Z59:AA59"/>
    <mergeCell ref="AB59:AC59"/>
    <mergeCell ref="B65:D65"/>
    <mergeCell ref="AF61:AG61"/>
    <mergeCell ref="AH61:AI61"/>
    <mergeCell ref="B62:D62"/>
    <mergeCell ref="B63:D63"/>
    <mergeCell ref="B64:D64"/>
    <mergeCell ref="B61:D61"/>
    <mergeCell ref="V61:Y61"/>
    <mergeCell ref="Z61:AA61"/>
    <mergeCell ref="AB61:AC61"/>
    <mergeCell ref="AD61:AE61"/>
  </mergeCells>
  <pageMargins left="0.7" right="0.7" top="0.75" bottom="0.75" header="0.3" footer="0.3"/>
  <pageSetup paperSize="9" scale="34"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B1:AT67"/>
  <sheetViews>
    <sheetView topLeftCell="A31" zoomScale="60" zoomScaleNormal="60" workbookViewId="0">
      <selection activeCell="T61" sqref="T61"/>
    </sheetView>
  </sheetViews>
  <sheetFormatPr baseColWidth="10" defaultColWidth="9.140625" defaultRowHeight="15" x14ac:dyDescent="0.25"/>
  <cols>
    <col min="2" max="2" width="14.42578125" customWidth="1"/>
    <col min="3" max="3" width="10" customWidth="1"/>
    <col min="4" max="4" width="9.140625" bestFit="1" customWidth="1"/>
    <col min="5" max="5" width="11.7109375" customWidth="1"/>
    <col min="6" max="6" width="10.85546875" customWidth="1"/>
    <col min="7" max="7" width="9.7109375" customWidth="1"/>
    <col min="8" max="9" width="10.28515625" customWidth="1"/>
    <col min="10" max="10" width="8.85546875" customWidth="1"/>
    <col min="13" max="13" width="9.7109375" bestFit="1" customWidth="1"/>
    <col min="14" max="14" width="9.7109375" customWidth="1"/>
    <col min="16" max="16" width="11" customWidth="1"/>
    <col min="17" max="17" width="10.85546875" customWidth="1"/>
    <col min="23" max="23" width="7.7109375" customWidth="1"/>
    <col min="24" max="24" width="6.85546875" customWidth="1"/>
    <col min="27" max="27" width="10.85546875" customWidth="1"/>
    <col min="28" max="28" width="11.28515625" customWidth="1"/>
    <col min="29" max="29" width="9.28515625" customWidth="1"/>
    <col min="36" max="36" width="9.42578125" customWidth="1"/>
    <col min="37" max="37" width="8.28515625" customWidth="1"/>
    <col min="38" max="38" width="8.140625" customWidth="1"/>
    <col min="39" max="39" width="10.28515625" customWidth="1"/>
    <col min="43" max="43" width="11.85546875" customWidth="1"/>
    <col min="44" max="44" width="9.85546875" bestFit="1" customWidth="1"/>
    <col min="45" max="45" width="10.28515625" bestFit="1" customWidth="1"/>
    <col min="46" max="46" width="4.7109375" customWidth="1"/>
  </cols>
  <sheetData>
    <row r="1" spans="2:46" ht="36.6" customHeight="1" x14ac:dyDescent="0.25"/>
    <row r="2" spans="2:46" ht="46.15" customHeight="1" x14ac:dyDescent="0.7">
      <c r="C2" s="298" t="s">
        <v>108</v>
      </c>
      <c r="D2" s="298"/>
      <c r="E2" s="298"/>
      <c r="F2" s="298"/>
      <c r="G2" s="298"/>
      <c r="H2" s="298"/>
      <c r="I2" s="298"/>
      <c r="J2" s="298"/>
      <c r="K2" s="298"/>
      <c r="L2" s="298"/>
      <c r="M2" s="298"/>
      <c r="N2" s="298"/>
      <c r="O2" s="298"/>
      <c r="P2" s="298"/>
      <c r="Q2" s="298"/>
      <c r="R2" s="298"/>
      <c r="S2" s="298"/>
      <c r="T2" s="298"/>
      <c r="U2" s="298"/>
      <c r="V2" s="298"/>
      <c r="W2" s="298"/>
      <c r="X2" s="298"/>
      <c r="Y2" s="298"/>
      <c r="Z2" s="298"/>
      <c r="AA2" s="298"/>
    </row>
    <row r="3" spans="2:46" ht="31.9" customHeight="1" thickBot="1" x14ac:dyDescent="0.3"/>
    <row r="4" spans="2:46" ht="18.75" x14ac:dyDescent="0.3">
      <c r="B4" s="1"/>
      <c r="C4" s="2"/>
      <c r="D4" s="2"/>
      <c r="E4" s="2"/>
      <c r="F4" s="2"/>
      <c r="G4" s="2"/>
      <c r="H4" s="2"/>
      <c r="I4" s="2"/>
      <c r="J4" s="2"/>
      <c r="K4" s="2"/>
      <c r="L4" s="2"/>
      <c r="M4" s="2"/>
      <c r="N4" s="2"/>
      <c r="O4" s="2"/>
      <c r="P4" s="2"/>
      <c r="Q4" s="2"/>
      <c r="R4" s="2"/>
      <c r="S4" s="2"/>
      <c r="T4" s="2"/>
      <c r="U4" s="2"/>
      <c r="V4" s="2"/>
      <c r="W4" s="2"/>
      <c r="X4" s="2"/>
      <c r="Y4" s="3"/>
      <c r="Z4" s="2"/>
      <c r="AA4" s="3"/>
      <c r="AB4" s="3"/>
      <c r="AC4" s="3"/>
      <c r="AD4" s="3"/>
      <c r="AE4" s="3"/>
      <c r="AF4" s="3"/>
      <c r="AG4" s="3"/>
      <c r="AH4" s="3"/>
      <c r="AI4" s="3"/>
      <c r="AJ4" s="3"/>
      <c r="AK4" s="3"/>
      <c r="AL4" s="3"/>
      <c r="AM4" s="2"/>
      <c r="AN4" s="299"/>
      <c r="AO4" s="299"/>
      <c r="AP4" s="299"/>
      <c r="AQ4" s="299"/>
      <c r="AR4" s="3"/>
      <c r="AS4" s="3"/>
      <c r="AT4" s="4"/>
    </row>
    <row r="5" spans="2:46" ht="18.75" x14ac:dyDescent="0.3">
      <c r="B5" s="5"/>
      <c r="C5" s="6"/>
      <c r="D5" s="6"/>
      <c r="E5" s="6"/>
      <c r="F5" s="6"/>
      <c r="G5" s="6"/>
      <c r="H5" s="6"/>
      <c r="I5" s="6"/>
      <c r="J5" s="6"/>
      <c r="K5" s="6"/>
      <c r="L5" s="6"/>
      <c r="M5" s="6"/>
      <c r="N5" s="6"/>
      <c r="O5" s="6"/>
      <c r="P5" s="6"/>
      <c r="Q5" s="6"/>
      <c r="R5" s="6"/>
      <c r="S5" s="6"/>
      <c r="T5" s="6"/>
      <c r="U5" s="6"/>
      <c r="V5" s="6"/>
      <c r="W5" s="6"/>
      <c r="X5" s="6"/>
      <c r="Y5" s="6"/>
      <c r="Z5" s="6"/>
      <c r="AA5" s="7"/>
      <c r="AB5" s="7"/>
      <c r="AC5" s="7"/>
      <c r="AD5" s="7"/>
      <c r="AE5" s="7"/>
      <c r="AF5" s="7"/>
      <c r="AG5" s="7"/>
      <c r="AH5" s="7"/>
      <c r="AI5" s="7"/>
      <c r="AJ5" s="7"/>
      <c r="AK5" s="7"/>
      <c r="AL5" s="7"/>
      <c r="AM5" s="7"/>
      <c r="AN5" s="7"/>
      <c r="AO5" s="8"/>
      <c r="AP5" s="9"/>
      <c r="AQ5" s="7"/>
      <c r="AR5" s="7"/>
      <c r="AS5" s="7"/>
      <c r="AT5" s="10"/>
    </row>
    <row r="6" spans="2:46" ht="18.75" x14ac:dyDescent="0.3">
      <c r="B6" s="5"/>
      <c r="C6" s="6"/>
      <c r="D6" s="6"/>
      <c r="E6" s="6"/>
      <c r="F6" s="6"/>
      <c r="G6" s="6"/>
      <c r="H6" s="6"/>
      <c r="I6" s="6"/>
      <c r="J6" s="6"/>
      <c r="K6" s="6"/>
      <c r="L6" s="6"/>
      <c r="M6" s="6"/>
      <c r="N6" s="6"/>
      <c r="O6" s="6"/>
      <c r="P6" s="6"/>
      <c r="Q6" s="6"/>
      <c r="R6" s="6"/>
      <c r="S6" s="6"/>
      <c r="T6" s="6"/>
      <c r="U6" s="6"/>
      <c r="V6" s="6"/>
      <c r="W6" s="6"/>
      <c r="X6" s="6"/>
      <c r="Y6" s="6"/>
      <c r="Z6" s="55"/>
      <c r="AA6" s="55"/>
      <c r="AB6" s="7"/>
      <c r="AC6" s="7"/>
      <c r="AD6" s="7"/>
      <c r="AE6" s="7"/>
      <c r="AF6" s="300"/>
      <c r="AG6" s="300"/>
      <c r="AH6" s="7"/>
      <c r="AI6" s="16">
        <f>D60</f>
        <v>2.7687899999999998E-2</v>
      </c>
      <c r="AJ6" s="9" t="s">
        <v>1</v>
      </c>
      <c r="AK6" s="7"/>
      <c r="AL6" s="7"/>
      <c r="AM6" s="7"/>
      <c r="AN6" s="7"/>
      <c r="AO6" s="11"/>
      <c r="AP6" s="9"/>
      <c r="AQ6" s="7"/>
      <c r="AR6" s="7"/>
      <c r="AS6" s="7"/>
      <c r="AT6" s="10"/>
    </row>
    <row r="7" spans="2:46" ht="18.75" x14ac:dyDescent="0.3">
      <c r="B7" s="5"/>
      <c r="C7" s="6"/>
      <c r="D7" s="6"/>
      <c r="E7" s="6"/>
      <c r="F7" s="6"/>
      <c r="G7" s="6"/>
      <c r="H7" s="6"/>
      <c r="I7" s="6"/>
      <c r="J7" s="6"/>
      <c r="K7" s="6"/>
      <c r="L7" s="6"/>
      <c r="M7" s="6"/>
      <c r="N7" s="6"/>
      <c r="O7" s="6"/>
      <c r="P7" s="6"/>
      <c r="Q7" s="6"/>
      <c r="R7" s="6"/>
      <c r="S7" s="6"/>
      <c r="T7" s="6"/>
      <c r="U7" s="6"/>
      <c r="V7" s="55"/>
      <c r="W7" s="55"/>
      <c r="X7" s="6"/>
      <c r="Y7" s="6"/>
      <c r="Z7" s="55"/>
      <c r="AA7" s="12" t="s">
        <v>2</v>
      </c>
      <c r="AB7" s="12"/>
      <c r="AC7" s="7"/>
      <c r="AD7" s="7"/>
      <c r="AE7" s="7"/>
      <c r="AF7" s="8"/>
      <c r="AG7" s="9"/>
      <c r="AH7" s="7"/>
      <c r="AI7" s="7"/>
      <c r="AJ7" s="7"/>
      <c r="AK7" s="7"/>
      <c r="AL7" s="7"/>
      <c r="AM7" s="7"/>
      <c r="AN7" s="7"/>
      <c r="AO7" s="7"/>
      <c r="AP7" s="7"/>
      <c r="AQ7" s="7"/>
      <c r="AR7" s="7"/>
      <c r="AS7" s="7"/>
      <c r="AT7" s="10"/>
    </row>
    <row r="8" spans="2:46" ht="18.75" x14ac:dyDescent="0.3">
      <c r="B8" s="5"/>
      <c r="C8" s="6"/>
      <c r="D8" s="6"/>
      <c r="E8" s="6"/>
      <c r="F8" s="6"/>
      <c r="G8" s="6"/>
      <c r="H8" s="6"/>
      <c r="I8" s="6"/>
      <c r="J8" s="6"/>
      <c r="K8" s="6"/>
      <c r="L8" s="6"/>
      <c r="M8" s="6"/>
      <c r="N8" s="6"/>
      <c r="O8" s="6"/>
      <c r="P8" s="6"/>
      <c r="Q8" s="6"/>
      <c r="R8" s="6"/>
      <c r="S8" s="6"/>
      <c r="T8" s="6"/>
      <c r="U8" s="6"/>
      <c r="V8" s="6"/>
      <c r="W8" s="6"/>
      <c r="X8" s="6"/>
      <c r="Y8" s="6"/>
      <c r="Z8" s="11"/>
      <c r="AA8" s="8">
        <f>W13*Z20</f>
        <v>4.5389999999999997</v>
      </c>
      <c r="AB8" s="9" t="s">
        <v>1</v>
      </c>
      <c r="AC8" s="6"/>
      <c r="AD8" s="6"/>
      <c r="AE8" s="6"/>
      <c r="AF8" s="11"/>
      <c r="AG8" s="9"/>
      <c r="AH8" s="7"/>
      <c r="AI8" s="7"/>
      <c r="AJ8" s="7"/>
      <c r="AK8" s="7"/>
      <c r="AL8" s="7"/>
      <c r="AM8" s="6"/>
      <c r="AN8" s="7"/>
      <c r="AO8" s="55"/>
      <c r="AP8" s="55"/>
      <c r="AQ8" s="7"/>
      <c r="AR8" s="7"/>
      <c r="AS8" s="7"/>
      <c r="AT8" s="10"/>
    </row>
    <row r="9" spans="2:46" ht="18.75" x14ac:dyDescent="0.3">
      <c r="B9" s="5"/>
      <c r="C9" s="6"/>
      <c r="D9" s="6"/>
      <c r="E9" s="6"/>
      <c r="F9" s="6"/>
      <c r="G9" s="6"/>
      <c r="H9" s="6"/>
      <c r="I9" s="6"/>
      <c r="J9" s="6"/>
      <c r="K9" s="6"/>
      <c r="L9" s="6"/>
      <c r="M9" s="6"/>
      <c r="N9" s="6"/>
      <c r="O9" s="6"/>
      <c r="P9" s="6"/>
      <c r="Q9" s="6"/>
      <c r="R9" s="6"/>
      <c r="S9" s="6"/>
      <c r="T9" s="6"/>
      <c r="U9" s="6"/>
      <c r="V9" s="55"/>
      <c r="W9" s="55"/>
      <c r="X9" s="55"/>
      <c r="Y9" s="6"/>
      <c r="Z9" s="6"/>
      <c r="AA9" s="55"/>
      <c r="AB9" s="55"/>
      <c r="AC9" s="7"/>
      <c r="AD9" s="6"/>
      <c r="AE9" s="6"/>
      <c r="AF9" s="7"/>
      <c r="AG9" s="7"/>
      <c r="AH9" s="7"/>
      <c r="AI9" s="6"/>
      <c r="AJ9" s="6"/>
      <c r="AK9" s="6"/>
      <c r="AL9" s="6"/>
      <c r="AM9" s="55"/>
      <c r="AN9" s="55"/>
      <c r="AO9" s="55"/>
      <c r="AP9" s="55"/>
      <c r="AQ9" s="6"/>
      <c r="AR9" s="6"/>
      <c r="AS9" s="7"/>
      <c r="AT9" s="10"/>
    </row>
    <row r="10" spans="2:46" ht="21" x14ac:dyDescent="0.35">
      <c r="B10" s="5"/>
      <c r="C10" s="7"/>
      <c r="D10" s="7"/>
      <c r="E10" s="7"/>
      <c r="F10" s="7"/>
      <c r="G10" s="7"/>
      <c r="H10" s="6"/>
      <c r="I10" s="6"/>
      <c r="J10" s="301"/>
      <c r="K10" s="301"/>
      <c r="L10" s="6"/>
      <c r="M10" s="6"/>
      <c r="N10" s="6"/>
      <c r="O10" s="6"/>
      <c r="P10" s="6"/>
      <c r="Q10" s="55"/>
      <c r="R10" s="55"/>
      <c r="S10" s="55"/>
      <c r="T10" s="55"/>
      <c r="U10" s="55"/>
      <c r="V10" s="11"/>
      <c r="W10" s="55"/>
      <c r="X10" s="55"/>
      <c r="Y10" s="6"/>
      <c r="Z10" s="6"/>
      <c r="AA10" s="55"/>
      <c r="AB10" s="55"/>
      <c r="AC10" s="7"/>
      <c r="AD10" s="7"/>
      <c r="AE10" s="7"/>
      <c r="AF10" s="7"/>
      <c r="AG10" s="7"/>
      <c r="AH10" s="7"/>
      <c r="AI10" s="6"/>
      <c r="AJ10" s="6"/>
      <c r="AK10" s="55"/>
      <c r="AL10" s="55"/>
      <c r="AM10" s="55"/>
      <c r="AN10" s="300" t="s">
        <v>10</v>
      </c>
      <c r="AO10" s="300"/>
      <c r="AP10" s="9"/>
      <c r="AQ10" s="7"/>
      <c r="AR10" s="7"/>
      <c r="AS10" s="55"/>
      <c r="AT10" s="10"/>
    </row>
    <row r="11" spans="2:46" ht="22.9" customHeight="1" x14ac:dyDescent="0.3">
      <c r="B11" s="56"/>
      <c r="C11" s="55"/>
      <c r="D11" s="6"/>
      <c r="E11" s="6"/>
      <c r="F11" s="6"/>
      <c r="G11" s="7"/>
      <c r="H11" s="6"/>
      <c r="I11" s="6"/>
      <c r="J11" s="6"/>
      <c r="K11" s="6"/>
      <c r="L11" s="6"/>
      <c r="M11" s="6"/>
      <c r="N11" s="6"/>
      <c r="O11" s="6"/>
      <c r="P11" s="6"/>
      <c r="Q11" s="55"/>
      <c r="R11" s="55"/>
      <c r="S11" s="55"/>
      <c r="T11" s="55"/>
      <c r="U11" s="55"/>
      <c r="V11" s="6"/>
      <c r="W11" s="6"/>
      <c r="X11" s="6"/>
      <c r="Y11" s="6"/>
      <c r="Z11" s="55"/>
      <c r="AA11" s="55"/>
      <c r="AB11" s="300" t="s">
        <v>3</v>
      </c>
      <c r="AC11" s="300"/>
      <c r="AD11" s="7"/>
      <c r="AE11" s="7"/>
      <c r="AF11" s="7"/>
      <c r="AG11" s="300" t="s">
        <v>16</v>
      </c>
      <c r="AH11" s="300"/>
      <c r="AI11" s="6"/>
      <c r="AJ11" s="6"/>
      <c r="AK11" s="16"/>
      <c r="AL11" s="9"/>
      <c r="AM11" s="7"/>
      <c r="AN11" s="16">
        <f>AK13-AI6</f>
        <v>2.7411020999999995</v>
      </c>
      <c r="AO11" s="9" t="s">
        <v>1</v>
      </c>
      <c r="AP11" s="7"/>
      <c r="AQ11" s="7"/>
      <c r="AR11" s="7"/>
      <c r="AS11" s="55"/>
      <c r="AT11" s="10"/>
    </row>
    <row r="12" spans="2:46" ht="18.75" x14ac:dyDescent="0.3">
      <c r="B12" s="314" t="s">
        <v>0</v>
      </c>
      <c r="C12" s="300"/>
      <c r="D12" s="6"/>
      <c r="E12" s="6"/>
      <c r="F12" s="6"/>
      <c r="G12" s="7"/>
      <c r="H12" s="6"/>
      <c r="I12" s="6"/>
      <c r="J12" s="6"/>
      <c r="K12" s="6"/>
      <c r="L12" s="6"/>
      <c r="M12" s="6"/>
      <c r="N12" s="6"/>
      <c r="O12" s="6"/>
      <c r="P12" s="6"/>
      <c r="Q12" s="55"/>
      <c r="R12" s="55"/>
      <c r="S12" s="55"/>
      <c r="T12" s="55"/>
      <c r="U12" s="55"/>
      <c r="V12" s="6"/>
      <c r="W12" s="36" t="s">
        <v>15</v>
      </c>
      <c r="X12" s="6"/>
      <c r="Y12" s="6"/>
      <c r="Z12" s="55"/>
      <c r="AA12" s="55"/>
      <c r="AB12" s="8">
        <f>AA8</f>
        <v>4.5389999999999997</v>
      </c>
      <c r="AC12" s="9" t="s">
        <v>1</v>
      </c>
      <c r="AD12" s="7"/>
      <c r="AE12" s="7"/>
      <c r="AF12" s="7"/>
      <c r="AG12" s="8">
        <f>(AD20)*AB12</f>
        <v>2.7687899999999996</v>
      </c>
      <c r="AH12" s="9" t="s">
        <v>1</v>
      </c>
      <c r="AI12" s="6"/>
      <c r="AJ12" s="6"/>
      <c r="AK12" s="6"/>
      <c r="AL12" s="55"/>
      <c r="AM12" s="55"/>
      <c r="AN12" s="14"/>
      <c r="AO12" s="55"/>
      <c r="AP12" s="55"/>
      <c r="AQ12" s="14"/>
      <c r="AR12" s="7"/>
      <c r="AS12" s="55"/>
      <c r="AT12" s="10"/>
    </row>
    <row r="13" spans="2:46" ht="18.75" x14ac:dyDescent="0.3">
      <c r="B13" s="13">
        <f>D51</f>
        <v>6</v>
      </c>
      <c r="C13" s="9" t="s">
        <v>1</v>
      </c>
      <c r="D13" s="6"/>
      <c r="E13" s="6"/>
      <c r="F13" s="6"/>
      <c r="G13" s="6"/>
      <c r="H13" s="6"/>
      <c r="I13" s="6"/>
      <c r="J13" s="6"/>
      <c r="K13" s="6"/>
      <c r="L13" s="6"/>
      <c r="M13" s="8">
        <f>G14-K24</f>
        <v>6</v>
      </c>
      <c r="N13" s="45" t="s">
        <v>1</v>
      </c>
      <c r="O13" s="6"/>
      <c r="P13" s="6"/>
      <c r="Q13" s="8">
        <f>M13-P23</f>
        <v>6</v>
      </c>
      <c r="R13" s="9" t="s">
        <v>1</v>
      </c>
      <c r="S13" s="6"/>
      <c r="T13" s="6"/>
      <c r="U13" s="6"/>
      <c r="V13" s="6"/>
      <c r="W13" s="11">
        <f>Q13-S23</f>
        <v>5.34</v>
      </c>
      <c r="X13" s="9" t="s">
        <v>1</v>
      </c>
      <c r="Y13" s="6"/>
      <c r="Z13" s="55"/>
      <c r="AA13" s="55"/>
      <c r="AB13" s="11"/>
      <c r="AC13" s="9"/>
      <c r="AD13" s="7"/>
      <c r="AE13" s="7"/>
      <c r="AF13" s="7"/>
      <c r="AG13" s="55"/>
      <c r="AH13" s="55"/>
      <c r="AI13" s="6"/>
      <c r="AJ13" s="6"/>
      <c r="AK13" s="8">
        <f>AG12*(AK20)</f>
        <v>2.7687899999999996</v>
      </c>
      <c r="AL13" s="9" t="s">
        <v>1</v>
      </c>
      <c r="AM13" s="55"/>
      <c r="AN13" s="6"/>
      <c r="AO13" s="55"/>
      <c r="AP13" s="55"/>
      <c r="AQ13" s="7"/>
      <c r="AR13" s="6"/>
      <c r="AS13" s="6"/>
      <c r="AT13" s="17"/>
    </row>
    <row r="14" spans="2:46" ht="18.75" x14ac:dyDescent="0.3">
      <c r="B14" s="5"/>
      <c r="C14" s="6"/>
      <c r="D14" s="6"/>
      <c r="E14" s="6"/>
      <c r="F14" s="6"/>
      <c r="G14" s="8">
        <f>B13-G24</f>
        <v>6</v>
      </c>
      <c r="H14" s="9" t="s">
        <v>1</v>
      </c>
      <c r="I14" s="6"/>
      <c r="J14" s="6"/>
      <c r="K14" s="6"/>
      <c r="L14" s="6"/>
      <c r="M14" s="55"/>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7"/>
      <c r="AP14" s="7"/>
      <c r="AQ14" s="6"/>
      <c r="AR14" s="6"/>
      <c r="AS14" s="6"/>
      <c r="AT14" s="18"/>
    </row>
    <row r="15" spans="2:46" ht="18.75" x14ac:dyDescent="0.3">
      <c r="B15" s="5"/>
      <c r="C15" s="6"/>
      <c r="D15" s="6"/>
      <c r="E15" s="6"/>
      <c r="F15" s="6"/>
      <c r="G15" s="6"/>
      <c r="H15" s="6"/>
      <c r="I15" s="6"/>
      <c r="J15" s="6"/>
      <c r="K15" s="6"/>
      <c r="L15" s="6"/>
      <c r="M15" s="6"/>
      <c r="N15" s="6"/>
      <c r="O15" s="6"/>
      <c r="P15" s="6"/>
      <c r="Q15" s="6"/>
      <c r="R15" s="6"/>
      <c r="S15" s="6"/>
      <c r="T15" s="6"/>
      <c r="U15" s="6"/>
      <c r="V15" s="6"/>
      <c r="W15" s="6"/>
      <c r="X15" s="6"/>
      <c r="Y15" s="6"/>
      <c r="Z15" s="6"/>
      <c r="AA15" s="6"/>
      <c r="AB15" s="6"/>
      <c r="AC15" s="55"/>
      <c r="AD15" s="55"/>
      <c r="AE15" s="6"/>
      <c r="AF15" s="6"/>
      <c r="AG15" s="6"/>
      <c r="AH15" s="6"/>
      <c r="AI15" s="6"/>
      <c r="AJ15" s="6"/>
      <c r="AK15" s="6"/>
      <c r="AL15" s="6"/>
      <c r="AM15" s="6"/>
      <c r="AN15" s="6"/>
      <c r="AO15" s="6"/>
      <c r="AP15" s="6"/>
      <c r="AQ15" s="6"/>
      <c r="AR15" s="6"/>
      <c r="AS15" s="6"/>
      <c r="AT15" s="18"/>
    </row>
    <row r="16" spans="2:46" ht="18.75" x14ac:dyDescent="0.3">
      <c r="B16" s="5"/>
      <c r="C16" s="6"/>
      <c r="D16" s="6"/>
      <c r="E16" s="6"/>
      <c r="F16" s="6"/>
      <c r="G16" s="6"/>
      <c r="H16" s="6"/>
      <c r="I16" s="6"/>
      <c r="J16" s="6"/>
      <c r="K16" s="6"/>
      <c r="L16" s="6"/>
      <c r="M16" s="6"/>
      <c r="N16" s="6"/>
      <c r="O16" s="6"/>
      <c r="P16" s="6"/>
      <c r="Q16" s="6"/>
      <c r="R16" s="6"/>
      <c r="S16" s="6"/>
      <c r="T16" s="6"/>
      <c r="U16" s="6"/>
      <c r="V16" s="6"/>
      <c r="W16" s="6"/>
      <c r="X16" s="6"/>
      <c r="Y16" s="6"/>
      <c r="Z16" s="6"/>
      <c r="AA16" s="6"/>
      <c r="AB16" s="6"/>
      <c r="AC16" s="55"/>
      <c r="AD16" s="55"/>
      <c r="AE16" s="7"/>
      <c r="AF16" s="6"/>
      <c r="AG16" s="6"/>
      <c r="AH16" s="6"/>
      <c r="AI16" s="6"/>
      <c r="AJ16" s="6"/>
      <c r="AK16" s="6"/>
      <c r="AL16" s="6"/>
      <c r="AM16" s="6"/>
      <c r="AN16" s="6"/>
      <c r="AO16" s="6"/>
      <c r="AP16" s="6"/>
      <c r="AQ16" s="6"/>
      <c r="AR16" s="6"/>
      <c r="AS16" s="6"/>
      <c r="AT16" s="18"/>
    </row>
    <row r="17" spans="2:46" ht="18.75" x14ac:dyDescent="0.3">
      <c r="B17" s="5"/>
      <c r="C17" s="6"/>
      <c r="D17" s="6"/>
      <c r="E17" s="6"/>
      <c r="F17" s="6"/>
      <c r="G17" s="6"/>
      <c r="H17" s="6"/>
      <c r="I17" s="6"/>
      <c r="J17" s="6"/>
      <c r="K17" s="6"/>
      <c r="L17" s="6"/>
      <c r="M17" s="6"/>
      <c r="N17" s="6"/>
      <c r="O17" s="6"/>
      <c r="P17" s="6"/>
      <c r="Q17" s="6"/>
      <c r="R17" s="6"/>
      <c r="S17" s="6"/>
      <c r="T17" s="6"/>
      <c r="U17" s="6"/>
      <c r="V17" s="6"/>
      <c r="W17" s="6"/>
      <c r="X17" s="6"/>
      <c r="Y17" s="6"/>
      <c r="Z17" s="6"/>
      <c r="AA17" s="6"/>
      <c r="AB17" s="6"/>
      <c r="AC17" s="55"/>
      <c r="AD17" s="55"/>
      <c r="AE17" s="7"/>
      <c r="AF17" s="6"/>
      <c r="AG17" s="6"/>
      <c r="AH17" s="6"/>
      <c r="AI17" s="6"/>
      <c r="AJ17" s="6"/>
      <c r="AK17" s="6"/>
      <c r="AL17" s="6"/>
      <c r="AM17" s="6"/>
      <c r="AN17" s="6"/>
      <c r="AO17" s="6"/>
      <c r="AP17" s="6"/>
      <c r="AQ17" s="6"/>
      <c r="AR17" s="6"/>
      <c r="AS17" s="6"/>
      <c r="AT17" s="18"/>
    </row>
    <row r="18" spans="2:46" ht="22.5" x14ac:dyDescent="0.35">
      <c r="B18" s="5"/>
      <c r="C18" s="6"/>
      <c r="D18" s="19"/>
      <c r="E18" s="20"/>
      <c r="F18" s="19"/>
      <c r="G18" s="6"/>
      <c r="H18" s="6"/>
      <c r="I18" s="6"/>
      <c r="J18" s="6"/>
      <c r="K18" s="6"/>
      <c r="L18" s="6"/>
      <c r="M18" s="6"/>
      <c r="N18" s="6"/>
      <c r="O18" s="6"/>
      <c r="P18" s="6"/>
      <c r="Q18" s="6"/>
      <c r="R18" s="6"/>
      <c r="S18" s="6"/>
      <c r="T18" s="6"/>
      <c r="U18" s="6"/>
      <c r="V18" s="6"/>
      <c r="W18" s="6"/>
      <c r="X18" s="6"/>
      <c r="Y18" s="6"/>
      <c r="Z18" s="6"/>
      <c r="AA18" s="6"/>
      <c r="AB18" s="6"/>
      <c r="AC18" s="7"/>
      <c r="AD18" s="7"/>
      <c r="AE18" s="7"/>
      <c r="AF18" s="6"/>
      <c r="AG18" s="6"/>
      <c r="AH18" s="6"/>
      <c r="AI18" s="6"/>
      <c r="AJ18" s="6"/>
      <c r="AK18" s="6"/>
      <c r="AL18" s="6"/>
      <c r="AM18" s="6"/>
      <c r="AN18" s="6"/>
      <c r="AO18" s="6"/>
      <c r="AP18" s="6"/>
      <c r="AQ18" s="6"/>
      <c r="AR18" s="6"/>
      <c r="AS18" s="6"/>
      <c r="AT18" s="18"/>
    </row>
    <row r="19" spans="2:46" ht="23.25" x14ac:dyDescent="0.35">
      <c r="B19" s="5"/>
      <c r="C19" s="6"/>
      <c r="D19" s="19"/>
      <c r="E19" s="21"/>
      <c r="F19" s="61">
        <f>D40</f>
        <v>1</v>
      </c>
      <c r="G19" s="6"/>
      <c r="H19" s="7"/>
      <c r="I19" s="7"/>
      <c r="J19" s="7"/>
      <c r="K19" s="23">
        <v>1</v>
      </c>
      <c r="L19" s="7"/>
      <c r="M19" s="7"/>
      <c r="N19" s="7"/>
      <c r="O19" s="6"/>
      <c r="P19" s="6"/>
      <c r="Q19" s="6"/>
      <c r="R19" s="6"/>
      <c r="S19" s="6"/>
      <c r="T19" s="23">
        <f>D41</f>
        <v>0.89</v>
      </c>
      <c r="U19" s="6"/>
      <c r="V19" s="6"/>
      <c r="W19" s="6"/>
      <c r="X19" s="6"/>
      <c r="Y19" s="6"/>
      <c r="Z19" s="6"/>
      <c r="AA19" s="6"/>
      <c r="AB19" s="6"/>
      <c r="AC19" s="6"/>
      <c r="AD19" s="7"/>
      <c r="AE19" s="6"/>
      <c r="AF19" s="6"/>
      <c r="AG19" s="6"/>
      <c r="AH19" s="6"/>
      <c r="AI19" s="6"/>
      <c r="AJ19" s="8"/>
      <c r="AK19" s="9"/>
      <c r="AL19" s="6"/>
      <c r="AM19" s="6"/>
      <c r="AN19" s="6"/>
      <c r="AO19" s="6"/>
      <c r="AP19" s="6"/>
      <c r="AQ19" s="6"/>
      <c r="AR19" s="6"/>
      <c r="AS19" s="6"/>
      <c r="AT19" s="18"/>
    </row>
    <row r="20" spans="2:46" ht="31.15" customHeight="1" x14ac:dyDescent="0.35">
      <c r="B20" s="5"/>
      <c r="C20" s="6"/>
      <c r="D20" s="6"/>
      <c r="E20" s="22"/>
      <c r="F20" s="55"/>
      <c r="G20" s="55"/>
      <c r="H20" s="7"/>
      <c r="I20" s="7"/>
      <c r="J20" s="7"/>
      <c r="K20" s="7"/>
      <c r="L20" s="7"/>
      <c r="M20" s="7"/>
      <c r="N20" s="7"/>
      <c r="O20" s="6"/>
      <c r="P20" s="55"/>
      <c r="Q20" s="55"/>
      <c r="R20" s="55"/>
      <c r="S20" s="55"/>
      <c r="T20" s="55"/>
      <c r="U20" s="6"/>
      <c r="V20" s="6"/>
      <c r="W20" s="6"/>
      <c r="X20" s="23"/>
      <c r="Y20" s="6"/>
      <c r="Z20" s="25">
        <f>D44</f>
        <v>0.85</v>
      </c>
      <c r="AA20" s="6"/>
      <c r="AB20" s="6"/>
      <c r="AC20" s="6"/>
      <c r="AD20" s="26">
        <f>D46</f>
        <v>0.61</v>
      </c>
      <c r="AE20" s="6"/>
      <c r="AF20" s="6"/>
      <c r="AG20" s="6"/>
      <c r="AH20" s="6"/>
      <c r="AI20" s="7"/>
      <c r="AJ20" s="11"/>
      <c r="AK20" s="24">
        <f>D45</f>
        <v>1</v>
      </c>
      <c r="AL20" s="7"/>
      <c r="AM20" s="6"/>
      <c r="AN20" s="7"/>
      <c r="AO20" s="55"/>
      <c r="AP20" s="6"/>
      <c r="AQ20" s="6"/>
      <c r="AR20" s="6"/>
      <c r="AS20" s="6"/>
      <c r="AT20" s="10"/>
    </row>
    <row r="21" spans="2:46" ht="19.5" thickBot="1" x14ac:dyDescent="0.35">
      <c r="B21" s="5"/>
      <c r="C21" s="6"/>
      <c r="D21" s="6"/>
      <c r="E21" s="6"/>
      <c r="F21" s="6"/>
      <c r="G21" s="6"/>
      <c r="H21" s="6"/>
      <c r="I21" s="6"/>
      <c r="J21" s="6"/>
      <c r="K21" s="6"/>
      <c r="L21" s="6"/>
      <c r="M21" s="6"/>
      <c r="N21" s="6"/>
      <c r="O21" s="6"/>
      <c r="P21" s="55"/>
      <c r="Q21" s="55"/>
      <c r="R21" s="55"/>
      <c r="S21" s="55"/>
      <c r="T21" s="55"/>
      <c r="U21" s="6"/>
      <c r="V21" s="6"/>
      <c r="W21" s="6"/>
      <c r="X21" s="6"/>
      <c r="Y21" s="55"/>
      <c r="Z21" s="55"/>
      <c r="AA21" s="6"/>
      <c r="AB21" s="6"/>
      <c r="AC21" s="7"/>
      <c r="AD21" s="55"/>
      <c r="AE21" s="55"/>
      <c r="AF21" s="6"/>
      <c r="AG21" s="55"/>
      <c r="AH21" s="6"/>
      <c r="AI21" s="6"/>
      <c r="AJ21" s="55"/>
      <c r="AK21" s="55"/>
      <c r="AL21" s="6"/>
      <c r="AM21" s="6"/>
      <c r="AN21" s="6"/>
      <c r="AO21" s="55"/>
      <c r="AP21" s="6"/>
      <c r="AQ21" s="6"/>
      <c r="AR21" s="55"/>
      <c r="AS21" s="55"/>
      <c r="AT21" s="10"/>
    </row>
    <row r="22" spans="2:46" ht="23.25" x14ac:dyDescent="0.35">
      <c r="B22" s="5"/>
      <c r="C22" s="6"/>
      <c r="D22" s="6"/>
      <c r="E22" s="6"/>
      <c r="F22" s="6"/>
      <c r="G22" s="6"/>
      <c r="H22" s="300"/>
      <c r="I22" s="300"/>
      <c r="J22" s="6"/>
      <c r="K22" s="6"/>
      <c r="L22" s="6"/>
      <c r="M22" s="6"/>
      <c r="N22" s="6"/>
      <c r="O22" s="6"/>
      <c r="P22" s="300" t="s">
        <v>14</v>
      </c>
      <c r="Q22" s="300"/>
      <c r="R22" s="55"/>
      <c r="S22" s="300" t="s">
        <v>6</v>
      </c>
      <c r="T22" s="300"/>
      <c r="U22" s="6"/>
      <c r="V22" s="6"/>
      <c r="W22" s="6"/>
      <c r="X22" s="6"/>
      <c r="Y22" s="25"/>
      <c r="Z22" s="55"/>
      <c r="AA22" s="6"/>
      <c r="AB22" s="6"/>
      <c r="AC22" s="7"/>
      <c r="AD22" s="7"/>
      <c r="AE22" s="6"/>
      <c r="AF22" s="6"/>
      <c r="AG22" s="26"/>
      <c r="AH22" s="6"/>
      <c r="AI22" s="6"/>
      <c r="AJ22" s="55"/>
      <c r="AK22" s="55"/>
      <c r="AL22" s="6"/>
      <c r="AM22" s="6"/>
      <c r="AN22" s="6"/>
      <c r="AO22" s="106" t="s">
        <v>102</v>
      </c>
      <c r="AP22" s="27"/>
      <c r="AQ22" s="27"/>
      <c r="AR22" s="105">
        <f>B13</f>
        <v>6</v>
      </c>
      <c r="AS22" s="28" t="s">
        <v>1</v>
      </c>
      <c r="AT22" s="10"/>
    </row>
    <row r="23" spans="2:46" ht="23.25" x14ac:dyDescent="0.35">
      <c r="B23" s="5"/>
      <c r="C23" s="6"/>
      <c r="D23" s="6"/>
      <c r="E23" s="6"/>
      <c r="F23" s="6"/>
      <c r="G23" s="36" t="s">
        <v>12</v>
      </c>
      <c r="H23" s="36"/>
      <c r="J23" s="6"/>
      <c r="K23" s="300" t="s">
        <v>6</v>
      </c>
      <c r="L23" s="300"/>
      <c r="M23" s="6"/>
      <c r="N23" s="6"/>
      <c r="O23" s="6"/>
      <c r="P23" s="16">
        <v>0</v>
      </c>
      <c r="Q23" s="16" t="s">
        <v>1</v>
      </c>
      <c r="R23" s="55"/>
      <c r="S23" s="16">
        <f>(1-T19)*Q13</f>
        <v>0.65999999999999992</v>
      </c>
      <c r="T23" s="9" t="s">
        <v>1</v>
      </c>
      <c r="U23" s="6"/>
      <c r="V23" s="55"/>
      <c r="W23" s="36" t="s">
        <v>13</v>
      </c>
      <c r="X23" s="36"/>
      <c r="Y23" s="25"/>
      <c r="Z23" s="6"/>
      <c r="AA23" s="6"/>
      <c r="AB23" s="6"/>
      <c r="AC23" s="7"/>
      <c r="AD23" s="7"/>
      <c r="AE23" s="6"/>
      <c r="AF23" s="6"/>
      <c r="AG23" s="26"/>
      <c r="AH23" s="6"/>
      <c r="AI23" s="6"/>
      <c r="AJ23" s="55"/>
      <c r="AK23" s="55"/>
      <c r="AL23" s="6"/>
      <c r="AM23" s="6"/>
      <c r="AN23" s="6"/>
      <c r="AO23" s="29" t="s">
        <v>11</v>
      </c>
      <c r="AP23" s="30"/>
      <c r="AQ23" s="30"/>
      <c r="AR23" s="49">
        <f>AN11</f>
        <v>2.7411020999999995</v>
      </c>
      <c r="AS23" s="31" t="s">
        <v>1</v>
      </c>
      <c r="AT23" s="10"/>
    </row>
    <row r="24" spans="2:46" ht="23.25" x14ac:dyDescent="0.35">
      <c r="B24" s="5"/>
      <c r="C24" s="6"/>
      <c r="D24" s="6"/>
      <c r="E24" s="6"/>
      <c r="F24" s="6"/>
      <c r="G24" s="9">
        <f>(1-F19)*B13</f>
        <v>0</v>
      </c>
      <c r="H24" s="9" t="s">
        <v>1</v>
      </c>
      <c r="J24" s="6"/>
      <c r="K24" s="16">
        <f>(1-K19)*G14</f>
        <v>0</v>
      </c>
      <c r="L24" s="9" t="s">
        <v>1</v>
      </c>
      <c r="M24" s="6"/>
      <c r="N24" s="6"/>
      <c r="O24" s="6"/>
      <c r="P24" s="55"/>
      <c r="Q24" s="55"/>
      <c r="R24" s="55"/>
      <c r="S24" s="55"/>
      <c r="T24" s="55"/>
      <c r="U24" s="6"/>
      <c r="V24" s="55"/>
      <c r="W24" s="8">
        <f>W13-AA8</f>
        <v>0.80100000000000016</v>
      </c>
      <c r="X24" s="9" t="s">
        <v>1</v>
      </c>
      <c r="Y24" s="25"/>
      <c r="Z24" s="6"/>
      <c r="AA24" s="6"/>
      <c r="AB24" s="6"/>
      <c r="AC24" s="7"/>
      <c r="AD24" s="7"/>
      <c r="AE24" s="6"/>
      <c r="AF24" s="6"/>
      <c r="AG24" s="26"/>
      <c r="AH24" s="6"/>
      <c r="AI24" s="6"/>
      <c r="AJ24" s="55"/>
      <c r="AK24" s="55"/>
      <c r="AL24" s="6"/>
      <c r="AM24" s="6"/>
      <c r="AN24" s="6"/>
      <c r="AO24" s="29" t="s">
        <v>4</v>
      </c>
      <c r="AP24" s="30"/>
      <c r="AQ24" s="30"/>
      <c r="AR24" s="53">
        <f>AR23/(B13)</f>
        <v>0.45685034999999991</v>
      </c>
      <c r="AS24" s="31"/>
      <c r="AT24" s="10"/>
    </row>
    <row r="25" spans="2:46" ht="24" thickBot="1" x14ac:dyDescent="0.4">
      <c r="B25" s="5"/>
      <c r="C25" s="6"/>
      <c r="D25" s="6"/>
      <c r="E25" s="6"/>
      <c r="F25" s="6"/>
      <c r="G25" s="6"/>
      <c r="H25" s="6"/>
      <c r="I25" s="6"/>
      <c r="J25" s="6"/>
      <c r="K25" s="11"/>
      <c r="L25" s="9"/>
      <c r="M25" s="6"/>
      <c r="N25" s="6"/>
      <c r="O25" s="6"/>
      <c r="P25" s="55"/>
      <c r="Q25" s="55"/>
      <c r="R25" s="55"/>
      <c r="S25" s="55"/>
      <c r="T25" s="55"/>
      <c r="U25" s="6"/>
      <c r="V25" s="11"/>
      <c r="W25" s="9"/>
      <c r="X25" s="55"/>
      <c r="Y25" s="6"/>
      <c r="Z25" s="6"/>
      <c r="AA25" s="6"/>
      <c r="AB25" s="6"/>
      <c r="AC25" s="7"/>
      <c r="AD25" s="7"/>
      <c r="AE25" s="6"/>
      <c r="AF25" s="36" t="s">
        <v>17</v>
      </c>
      <c r="AG25" s="36"/>
      <c r="AH25" s="6"/>
      <c r="AI25" s="6"/>
      <c r="AJ25" s="35"/>
      <c r="AK25" s="300" t="s">
        <v>8</v>
      </c>
      <c r="AL25" s="300"/>
      <c r="AM25" s="6"/>
      <c r="AN25" s="6"/>
      <c r="AO25" s="32" t="s">
        <v>5</v>
      </c>
      <c r="AP25" s="33"/>
      <c r="AQ25" s="33"/>
      <c r="AR25" s="48">
        <f>G24+K24+P23+S23+W24+AF26+AK26</f>
        <v>3.2588979</v>
      </c>
      <c r="AS25" s="34" t="s">
        <v>1</v>
      </c>
      <c r="AT25" s="10"/>
    </row>
    <row r="26" spans="2:46" ht="18.75" x14ac:dyDescent="0.3">
      <c r="B26" s="5"/>
      <c r="C26" s="6"/>
      <c r="D26" s="6"/>
      <c r="E26" s="6"/>
      <c r="F26" s="6"/>
      <c r="G26" s="6"/>
      <c r="H26" s="6"/>
      <c r="I26" s="6"/>
      <c r="J26" s="6"/>
      <c r="K26" s="6"/>
      <c r="L26" s="55"/>
      <c r="M26" s="55"/>
      <c r="N26" s="6"/>
      <c r="O26" s="6"/>
      <c r="P26" s="55"/>
      <c r="Q26" s="55"/>
      <c r="R26" s="55"/>
      <c r="S26" s="55"/>
      <c r="T26" s="55"/>
      <c r="U26" s="6"/>
      <c r="V26" s="6"/>
      <c r="W26" s="7"/>
      <c r="X26" s="7"/>
      <c r="Y26" s="6"/>
      <c r="Z26" s="6"/>
      <c r="AA26" s="6"/>
      <c r="AB26" s="6"/>
      <c r="AC26" s="7"/>
      <c r="AD26" s="7"/>
      <c r="AE26" s="6"/>
      <c r="AF26" s="50">
        <f>AB12*(1-AD20)+AI6</f>
        <v>1.7978978999999999</v>
      </c>
      <c r="AG26" s="9" t="s">
        <v>1</v>
      </c>
      <c r="AH26" s="6"/>
      <c r="AI26" s="6"/>
      <c r="AJ26" s="6"/>
      <c r="AK26" s="16">
        <f>AG12-AK13</f>
        <v>0</v>
      </c>
      <c r="AL26" s="9" t="s">
        <v>1</v>
      </c>
      <c r="AM26" s="55"/>
      <c r="AN26" s="55"/>
      <c r="AO26" s="6"/>
      <c r="AP26" s="7"/>
      <c r="AQ26" s="7"/>
      <c r="AR26" s="6"/>
      <c r="AS26" s="6"/>
      <c r="AT26" s="10"/>
    </row>
    <row r="27" spans="2:46" ht="18.75" x14ac:dyDescent="0.3">
      <c r="B27" s="5"/>
      <c r="C27" s="6"/>
      <c r="D27" s="6"/>
      <c r="E27" s="6"/>
      <c r="F27" s="6"/>
      <c r="G27" s="6"/>
      <c r="H27" s="6"/>
      <c r="I27" s="6"/>
      <c r="J27" s="6"/>
      <c r="K27" s="6"/>
      <c r="L27" s="55"/>
      <c r="M27" s="55"/>
      <c r="N27" s="6"/>
      <c r="O27" s="55"/>
      <c r="P27" s="55"/>
      <c r="Q27" s="55"/>
      <c r="R27" s="55"/>
      <c r="S27" s="55"/>
      <c r="T27" s="55"/>
      <c r="U27" s="6"/>
      <c r="V27" s="6"/>
      <c r="W27" s="55"/>
      <c r="X27" s="55"/>
      <c r="Y27" s="6"/>
      <c r="Z27" s="6"/>
      <c r="AA27" s="6"/>
      <c r="AB27" s="7"/>
      <c r="AC27" s="36"/>
      <c r="AD27" s="36"/>
      <c r="AE27" s="36"/>
      <c r="AF27" s="39"/>
      <c r="AG27" s="9"/>
      <c r="AH27" s="6"/>
      <c r="AI27" s="6"/>
      <c r="AJ27" s="6"/>
      <c r="AK27" s="16"/>
      <c r="AL27" s="9"/>
      <c r="AM27" s="55"/>
      <c r="AN27" s="55"/>
      <c r="AO27" s="6"/>
      <c r="AP27" s="7"/>
      <c r="AQ27" s="7"/>
      <c r="AR27" s="6"/>
      <c r="AS27" s="7"/>
      <c r="AT27" s="10"/>
    </row>
    <row r="28" spans="2:46" ht="18.75" x14ac:dyDescent="0.3">
      <c r="B28" s="5"/>
      <c r="C28" s="9"/>
      <c r="D28" s="9"/>
      <c r="E28" s="6"/>
      <c r="F28" s="6"/>
      <c r="G28" s="6"/>
      <c r="H28" s="6"/>
      <c r="I28" s="6"/>
      <c r="J28" s="6"/>
      <c r="K28" s="6"/>
      <c r="L28" s="55"/>
      <c r="M28" s="55"/>
      <c r="N28" s="6"/>
      <c r="O28" s="55"/>
      <c r="P28" s="55"/>
      <c r="Q28" s="55"/>
      <c r="R28" s="55"/>
      <c r="S28" s="55"/>
      <c r="T28" s="55"/>
      <c r="U28" s="6"/>
      <c r="V28" s="6"/>
      <c r="W28" s="55"/>
      <c r="X28" s="55"/>
      <c r="Y28" s="6"/>
      <c r="Z28" s="6"/>
      <c r="AA28" s="6"/>
      <c r="AB28" s="7"/>
      <c r="AC28" s="8"/>
      <c r="AD28" s="8"/>
      <c r="AE28" s="8"/>
      <c r="AF28" s="55"/>
      <c r="AG28" s="55"/>
      <c r="AH28" s="6"/>
      <c r="AI28" s="6"/>
      <c r="AJ28" s="6"/>
      <c r="AK28" s="55"/>
      <c r="AL28" s="55"/>
      <c r="AM28" s="55"/>
      <c r="AN28" s="55"/>
      <c r="AO28" s="6"/>
      <c r="AP28" s="7"/>
      <c r="AQ28" s="7"/>
      <c r="AR28" s="47"/>
      <c r="AS28" s="7"/>
      <c r="AT28" s="10"/>
    </row>
    <row r="29" spans="2:46" ht="18.75" x14ac:dyDescent="0.3">
      <c r="B29" s="5"/>
      <c r="C29" s="37"/>
      <c r="D29" s="9"/>
      <c r="E29" s="6"/>
      <c r="F29" s="6"/>
      <c r="G29" s="6"/>
      <c r="H29" s="6"/>
      <c r="I29" s="6"/>
      <c r="J29" s="6"/>
      <c r="K29" s="6"/>
      <c r="L29" s="6"/>
      <c r="M29" s="6"/>
      <c r="N29" s="6"/>
      <c r="O29" s="55"/>
      <c r="P29" s="55"/>
      <c r="Q29" s="6"/>
      <c r="R29" s="6"/>
      <c r="S29" s="6"/>
      <c r="T29" s="6"/>
      <c r="U29" s="6"/>
      <c r="V29" s="6"/>
      <c r="W29" s="55"/>
      <c r="X29" s="55"/>
      <c r="Y29" s="6"/>
      <c r="Z29" s="6"/>
      <c r="AA29" s="6"/>
      <c r="AB29" s="7"/>
      <c r="AC29" s="38"/>
      <c r="AD29" s="11"/>
      <c r="AE29" s="11"/>
      <c r="AF29" s="55"/>
      <c r="AG29" s="55"/>
      <c r="AH29" s="6"/>
      <c r="AI29" s="6"/>
      <c r="AJ29" s="6"/>
      <c r="AK29" s="55"/>
      <c r="AL29" s="55"/>
      <c r="AM29" s="8"/>
      <c r="AN29" s="9"/>
      <c r="AO29" s="6"/>
      <c r="AP29" s="6"/>
      <c r="AQ29" s="6"/>
      <c r="AR29" s="6"/>
      <c r="AS29" s="7"/>
      <c r="AT29" s="10"/>
    </row>
    <row r="30" spans="2:46" ht="18.75" x14ac:dyDescent="0.3">
      <c r="B30" s="5"/>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55"/>
      <c r="AG30" s="55"/>
      <c r="AH30" s="6"/>
      <c r="AI30" s="6"/>
      <c r="AJ30" s="6"/>
      <c r="AK30" s="55"/>
      <c r="AL30" s="55"/>
      <c r="AM30" s="11"/>
      <c r="AN30" s="9"/>
      <c r="AO30" s="6"/>
      <c r="AP30" s="6"/>
      <c r="AQ30" s="6"/>
      <c r="AR30" s="6"/>
      <c r="AS30" s="6"/>
      <c r="AT30" s="10"/>
    </row>
    <row r="31" spans="2:46" ht="18.75" x14ac:dyDescent="0.3">
      <c r="B31" s="5"/>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55"/>
      <c r="AG31" s="55"/>
      <c r="AH31" s="6"/>
      <c r="AI31" s="6"/>
      <c r="AJ31" s="6"/>
      <c r="AK31" s="16"/>
      <c r="AL31" s="9"/>
      <c r="AM31" s="6"/>
      <c r="AN31" s="6"/>
      <c r="AO31" s="6"/>
      <c r="AP31" s="6"/>
      <c r="AQ31" s="6"/>
      <c r="AR31" s="6"/>
      <c r="AS31" s="6"/>
      <c r="AT31" s="10"/>
    </row>
    <row r="32" spans="2:46" ht="18.75" x14ac:dyDescent="0.3">
      <c r="B32" s="5"/>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55"/>
      <c r="AG32" s="55"/>
      <c r="AH32" s="6"/>
      <c r="AI32" s="6"/>
      <c r="AJ32" s="55"/>
      <c r="AK32" s="55"/>
      <c r="AL32" s="55"/>
      <c r="AM32" s="6"/>
      <c r="AN32" s="6"/>
      <c r="AO32" s="6"/>
      <c r="AP32" s="6"/>
      <c r="AQ32" s="6"/>
      <c r="AR32" s="6"/>
      <c r="AS32" s="55"/>
      <c r="AT32" s="10"/>
    </row>
    <row r="33" spans="2:46" ht="18.75" x14ac:dyDescent="0.3">
      <c r="B33" s="5"/>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55"/>
      <c r="AG33" s="55"/>
      <c r="AH33" s="6"/>
      <c r="AI33" s="55"/>
      <c r="AJ33" s="16"/>
      <c r="AK33" s="9"/>
      <c r="AL33" s="55"/>
      <c r="AM33" s="6"/>
      <c r="AN33" s="6"/>
      <c r="AO33" s="6"/>
      <c r="AP33" s="6"/>
      <c r="AQ33" s="6"/>
      <c r="AR33" s="6"/>
      <c r="AS33" s="7"/>
      <c r="AT33" s="10"/>
    </row>
    <row r="34" spans="2:46" ht="18.75" x14ac:dyDescent="0.3">
      <c r="B34" s="5"/>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55"/>
      <c r="AJ34" s="55"/>
      <c r="AK34" s="55"/>
      <c r="AL34" s="6"/>
      <c r="AM34" s="6"/>
      <c r="AN34" s="6"/>
      <c r="AO34" s="6"/>
      <c r="AP34" s="6"/>
      <c r="AQ34" s="6"/>
      <c r="AR34" s="6"/>
      <c r="AS34" s="55"/>
      <c r="AT34" s="10"/>
    </row>
    <row r="35" spans="2:46" ht="18.75" x14ac:dyDescent="0.3">
      <c r="B35" s="5"/>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10"/>
    </row>
    <row r="36" spans="2:46" ht="21" x14ac:dyDescent="0.35">
      <c r="B36" s="5"/>
      <c r="C36" s="40" t="s">
        <v>205</v>
      </c>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10"/>
    </row>
    <row r="37" spans="2:46" ht="19.5" thickBot="1" x14ac:dyDescent="0.35">
      <c r="B37" s="41"/>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3"/>
    </row>
    <row r="38" spans="2:46" ht="23.45" customHeight="1" x14ac:dyDescent="0.25"/>
    <row r="39" spans="2:46" ht="42" hidden="1" customHeight="1" x14ac:dyDescent="0.35">
      <c r="B39" s="306" t="s">
        <v>44</v>
      </c>
      <c r="C39" s="306"/>
      <c r="D39" s="307" t="str">
        <f>'PFD (Opt 13)'!D39</f>
        <v>Flow Recovery (%)</v>
      </c>
      <c r="E39" s="307"/>
      <c r="F39" s="143" t="str">
        <f>'PFD (Opt 13)'!F39</f>
        <v>COD</v>
      </c>
      <c r="G39" s="143" t="str">
        <f>'PFD (Opt 13)'!G39</f>
        <v>BOD</v>
      </c>
      <c r="H39" s="143" t="str">
        <f>'PFD (Opt 13)'!H39</f>
        <v>TOC</v>
      </c>
      <c r="I39" s="143" t="str">
        <f>'PFD (Opt 13)'!I39</f>
        <v>TSS</v>
      </c>
      <c r="J39" s="143" t="str">
        <f>'PFD (Opt 13)'!J39</f>
        <v>VSS</v>
      </c>
      <c r="K39" s="143" t="str">
        <f>'PFD (Opt 13)'!K39</f>
        <v>Turbidity</v>
      </c>
      <c r="L39" s="143" t="str">
        <f>'PFD (Opt 13)'!L39</f>
        <v>TKN</v>
      </c>
      <c r="M39" s="143" t="str">
        <f>'PFD (Opt 13)'!M39</f>
        <v>NH3</v>
      </c>
      <c r="N39" s="143" t="str">
        <f>'PFD (Opt 13)'!N39</f>
        <v>NO3</v>
      </c>
      <c r="O39" s="143" t="str">
        <f>'PFD (Opt 13)'!O39</f>
        <v>TN</v>
      </c>
      <c r="P39" s="143" t="str">
        <f>'PFD (Opt 13)'!P39</f>
        <v>TP</v>
      </c>
      <c r="Q39" s="143" t="str">
        <f>'PFD (Opt 13)'!Q39</f>
        <v>RP(OP)</v>
      </c>
      <c r="R39" s="143" t="str">
        <f>'PFD (Opt 13)'!R39</f>
        <v>TDS</v>
      </c>
      <c r="S39" s="142"/>
      <c r="T39" s="144"/>
      <c r="U39" s="145"/>
      <c r="V39" s="146" t="s">
        <v>66</v>
      </c>
      <c r="W39" s="147"/>
      <c r="X39" s="147"/>
      <c r="Y39" s="147"/>
      <c r="Z39" s="147"/>
      <c r="AA39" s="142"/>
      <c r="AB39" s="142"/>
      <c r="AC39" s="142"/>
      <c r="AD39" s="142"/>
    </row>
    <row r="40" spans="2:46" ht="32.450000000000003" hidden="1" customHeight="1" x14ac:dyDescent="0.35">
      <c r="B40" s="302" t="s">
        <v>139</v>
      </c>
      <c r="C40" s="303"/>
      <c r="D40" s="304">
        <f>'PFD (Opt 13)'!D40</f>
        <v>1</v>
      </c>
      <c r="E40" s="305"/>
      <c r="F40" s="148">
        <f>'PFD (Opt 13)'!F40</f>
        <v>0.03</v>
      </c>
      <c r="G40" s="149">
        <f>'PFD (Opt 13)'!G40</f>
        <v>0.03</v>
      </c>
      <c r="H40" s="149">
        <f>'PFD (Opt 13)'!H40</f>
        <v>0.03</v>
      </c>
      <c r="I40" s="149">
        <f>'PFD (Opt 13)'!I40</f>
        <v>0.25</v>
      </c>
      <c r="J40" s="149">
        <f>'PFD (Opt 13)'!J40</f>
        <v>0.25</v>
      </c>
      <c r="K40" s="149">
        <f>'PFD (Opt 13)'!K40</f>
        <v>0.25</v>
      </c>
      <c r="L40" s="149">
        <f>'PFD (Opt 13)'!L40</f>
        <v>0.03</v>
      </c>
      <c r="M40" s="149">
        <f>'PFD (Opt 13)'!M40</f>
        <v>0</v>
      </c>
      <c r="N40" s="149">
        <f>'PFD (Opt 13)'!N40</f>
        <v>0</v>
      </c>
      <c r="O40" s="149">
        <f>'PFD (Opt 13)'!O40</f>
        <v>0.03</v>
      </c>
      <c r="P40" s="149">
        <f>'PFD (Opt 13)'!P40</f>
        <v>0.02</v>
      </c>
      <c r="Q40" s="149">
        <f>'PFD (Opt 13)'!Q40</f>
        <v>0</v>
      </c>
      <c r="R40" s="149">
        <f>'PFD (Opt 13)'!R40</f>
        <v>0</v>
      </c>
      <c r="S40" s="142"/>
      <c r="T40" s="142"/>
      <c r="U40" s="142"/>
      <c r="V40" s="150" t="s">
        <v>81</v>
      </c>
      <c r="W40" s="150"/>
      <c r="X40" s="147"/>
      <c r="Y40" s="147"/>
      <c r="Z40" s="147"/>
      <c r="AA40" s="142"/>
      <c r="AB40" s="142"/>
      <c r="AC40" s="142"/>
      <c r="AD40" s="142"/>
    </row>
    <row r="41" spans="2:46" ht="32.450000000000003" hidden="1" customHeight="1" x14ac:dyDescent="0.35">
      <c r="B41" s="302" t="s">
        <v>26</v>
      </c>
      <c r="C41" s="303"/>
      <c r="D41" s="304">
        <f>'PFD (Opt 13)'!D41</f>
        <v>0.89</v>
      </c>
      <c r="E41" s="305"/>
      <c r="F41" s="148">
        <f>'PFD (Opt 13)'!F41</f>
        <v>0.63</v>
      </c>
      <c r="G41" s="149">
        <f>'PFD (Opt 13)'!G41</f>
        <v>0.7</v>
      </c>
      <c r="H41" s="149">
        <f>'PFD (Opt 13)'!H41</f>
        <v>0.7</v>
      </c>
      <c r="I41" s="148">
        <f>'PFD (Opt 13)'!I41</f>
        <v>0.92</v>
      </c>
      <c r="J41" s="148">
        <f>'PFD (Opt 13)'!J41</f>
        <v>0.92</v>
      </c>
      <c r="K41" s="151">
        <f>'PFD (Opt 13)'!K41</f>
        <v>0.95</v>
      </c>
      <c r="L41" s="151">
        <f>'PFD (Opt 13)'!L41</f>
        <v>0.8</v>
      </c>
      <c r="M41" s="149">
        <f>'PFD (Opt 13)'!M41</f>
        <v>0</v>
      </c>
      <c r="N41" s="149">
        <f>'PFD (Opt 13)'!N41</f>
        <v>0</v>
      </c>
      <c r="O41" s="149">
        <f>'PFD (Opt 13)'!O41</f>
        <v>0</v>
      </c>
      <c r="P41" s="148">
        <f>'PFD (Opt 13)'!P41</f>
        <v>0.91</v>
      </c>
      <c r="Q41" s="151">
        <f>'PFD (Opt 13)'!Q41</f>
        <v>0.5</v>
      </c>
      <c r="R41" s="149">
        <f>'PFD (Opt 13)'!R41</f>
        <v>0</v>
      </c>
      <c r="S41" s="142"/>
      <c r="T41" s="142"/>
      <c r="U41" s="142"/>
      <c r="V41" s="152" t="s">
        <v>70</v>
      </c>
      <c r="W41" s="152"/>
      <c r="X41" s="152"/>
      <c r="Y41" s="152"/>
      <c r="Z41" s="152"/>
      <c r="AA41" s="153"/>
      <c r="AB41" s="142"/>
      <c r="AC41" s="142"/>
      <c r="AD41" s="142"/>
    </row>
    <row r="42" spans="2:46" ht="32.450000000000003" hidden="1" customHeight="1" x14ac:dyDescent="0.35">
      <c r="B42" s="302" t="s">
        <v>27</v>
      </c>
      <c r="C42" s="303"/>
      <c r="D42" s="304">
        <f>'PFD (Opt 13)'!D42</f>
        <v>1</v>
      </c>
      <c r="E42" s="305"/>
      <c r="F42" s="148">
        <f>'PFD (Opt 13)'!F42</f>
        <v>0.79</v>
      </c>
      <c r="G42" s="148">
        <f>'PFD (Opt 13)'!G42</f>
        <v>0.53</v>
      </c>
      <c r="H42" s="149">
        <f>'PFD (Opt 13)'!H42</f>
        <v>0.8</v>
      </c>
      <c r="I42" s="154">
        <f>'PFD (Opt 13)'!I42</f>
        <v>0</v>
      </c>
      <c r="J42" s="154">
        <f>'PFD (Opt 13)'!J42</f>
        <v>0</v>
      </c>
      <c r="K42" s="154">
        <f>'PFD (Opt 13)'!K42</f>
        <v>0</v>
      </c>
      <c r="L42" s="149">
        <f>'PFD (Opt 13)'!L42</f>
        <v>0</v>
      </c>
      <c r="M42" s="149">
        <f>'PFD (Opt 13)'!M42</f>
        <v>0.9</v>
      </c>
      <c r="N42" s="154">
        <f>'PFD (Opt 13)'!N42</f>
        <v>0</v>
      </c>
      <c r="O42" s="154">
        <f>'PFD (Opt 13)'!O42</f>
        <v>0</v>
      </c>
      <c r="P42" s="149">
        <f>'PFD (Opt 13)'!P42</f>
        <v>0.5</v>
      </c>
      <c r="Q42" s="149">
        <f>'PFD (Opt 13)'!Q42</f>
        <v>0.05</v>
      </c>
      <c r="R42" s="149">
        <f>'PFD (Opt 13)'!R42</f>
        <v>0</v>
      </c>
      <c r="S42" s="142"/>
      <c r="T42" s="142"/>
      <c r="U42" s="142"/>
      <c r="V42" s="147" t="s">
        <v>83</v>
      </c>
      <c r="W42" s="142"/>
      <c r="X42" s="142"/>
      <c r="Y42" s="142"/>
      <c r="Z42" s="142"/>
      <c r="AA42" s="142"/>
      <c r="AB42" s="142"/>
      <c r="AC42" s="142"/>
      <c r="AD42" s="142"/>
    </row>
    <row r="43" spans="2:46" ht="32.450000000000003" hidden="1" customHeight="1" x14ac:dyDescent="0.35">
      <c r="B43" s="302" t="s">
        <v>28</v>
      </c>
      <c r="C43" s="303"/>
      <c r="D43" s="304">
        <f>'PFD (Opt 13)'!D43</f>
        <v>0.89</v>
      </c>
      <c r="E43" s="305"/>
      <c r="F43" s="148">
        <f>'PFD (Opt 13)'!F43</f>
        <v>0.63</v>
      </c>
      <c r="G43" s="149">
        <f>'PFD (Opt 13)'!G43</f>
        <v>0.7</v>
      </c>
      <c r="H43" s="149">
        <f>'PFD (Opt 13)'!H43</f>
        <v>0.7</v>
      </c>
      <c r="I43" s="148">
        <f>'PFD (Opt 13)'!I43</f>
        <v>0.92</v>
      </c>
      <c r="J43" s="148">
        <f>'PFD (Opt 13)'!J43</f>
        <v>0.92</v>
      </c>
      <c r="K43" s="151">
        <f>'PFD (Opt 13)'!K43</f>
        <v>0.95</v>
      </c>
      <c r="L43" s="151">
        <f>'PFD (Opt 13)'!L43</f>
        <v>0.8</v>
      </c>
      <c r="M43" s="149">
        <f>'PFD (Opt 13)'!M43</f>
        <v>0</v>
      </c>
      <c r="N43" s="149">
        <f>'PFD (Opt 13)'!N43</f>
        <v>0</v>
      </c>
      <c r="O43" s="149">
        <f>'PFD (Opt 13)'!O43</f>
        <v>0.5</v>
      </c>
      <c r="P43" s="148">
        <f>'PFD (Opt 13)'!P43</f>
        <v>0.91</v>
      </c>
      <c r="Q43" s="149">
        <f>'PFD (Opt 13)'!Q43</f>
        <v>0</v>
      </c>
      <c r="R43" s="149">
        <f>'PFD (Opt 13)'!R43</f>
        <v>0</v>
      </c>
      <c r="S43" s="142"/>
      <c r="T43" s="142"/>
      <c r="U43" s="142"/>
      <c r="V43" s="155" t="s">
        <v>138</v>
      </c>
      <c r="W43" s="155"/>
      <c r="X43" s="155"/>
      <c r="Y43" s="155"/>
      <c r="Z43" s="155"/>
      <c r="AA43" s="156"/>
      <c r="AB43" s="156"/>
      <c r="AC43" s="142"/>
      <c r="AD43" s="142"/>
    </row>
    <row r="44" spans="2:46" ht="32.450000000000003" hidden="1" customHeight="1" x14ac:dyDescent="0.35">
      <c r="B44" s="302" t="s">
        <v>33</v>
      </c>
      <c r="C44" s="303"/>
      <c r="D44" s="304">
        <f>'PFD (Opt 13)'!D44</f>
        <v>0.85</v>
      </c>
      <c r="E44" s="305"/>
      <c r="F44" s="149">
        <f>'PFD (Opt 13)'!F44</f>
        <v>0.3</v>
      </c>
      <c r="G44" s="149">
        <f>'PFD (Opt 13)'!G44</f>
        <v>0.3</v>
      </c>
      <c r="H44" s="148">
        <f>'PFD (Opt 13)'!H44</f>
        <v>0.08</v>
      </c>
      <c r="I44" s="148">
        <f>'PFD (Opt 13)'!I44</f>
        <v>0.85</v>
      </c>
      <c r="J44" s="148">
        <f>'PFD (Opt 13)'!J44</f>
        <v>0.85</v>
      </c>
      <c r="K44" s="148">
        <f>'PFD (Opt 13)'!K44</f>
        <v>0.88</v>
      </c>
      <c r="L44" s="149">
        <f>'PFD (Opt 13)'!L44</f>
        <v>0.9</v>
      </c>
      <c r="M44" s="149">
        <f>'PFD (Opt 13)'!M44</f>
        <v>0</v>
      </c>
      <c r="N44" s="149">
        <f>'PFD (Opt 13)'!N44</f>
        <v>0</v>
      </c>
      <c r="O44" s="149">
        <f>'PFD (Opt 13)'!O44</f>
        <v>0.8</v>
      </c>
      <c r="P44" s="149">
        <f>'PFD (Opt 13)'!P44</f>
        <v>0.5</v>
      </c>
      <c r="Q44" s="149">
        <f>'PFD (Opt 13)'!Q44</f>
        <v>0</v>
      </c>
      <c r="R44" s="148">
        <f>'PFD (Opt 13)'!R44</f>
        <v>0</v>
      </c>
      <c r="S44" s="142"/>
      <c r="T44" s="142"/>
      <c r="U44" s="142"/>
      <c r="V44" s="142"/>
      <c r="W44" s="142"/>
      <c r="X44" s="142"/>
      <c r="Y44" s="142"/>
      <c r="Z44" s="142"/>
      <c r="AA44" s="142"/>
      <c r="AB44" s="142"/>
      <c r="AC44" s="142"/>
      <c r="AD44" s="142"/>
    </row>
    <row r="45" spans="2:46" ht="32.450000000000003" hidden="1" customHeight="1" x14ac:dyDescent="0.35">
      <c r="B45" s="302" t="s">
        <v>31</v>
      </c>
      <c r="C45" s="303"/>
      <c r="D45" s="304">
        <f>'PFD (Opt 13)'!D45</f>
        <v>1</v>
      </c>
      <c r="E45" s="305"/>
      <c r="F45" s="148">
        <f>'PFD (Opt 13)'!F45</f>
        <v>0</v>
      </c>
      <c r="G45" s="148">
        <f>'PFD (Opt 13)'!G45</f>
        <v>0</v>
      </c>
      <c r="H45" s="148">
        <f>'PFD (Opt 13)'!H45</f>
        <v>0.3</v>
      </c>
      <c r="I45" s="148">
        <f>'PFD (Opt 13)'!I45</f>
        <v>0</v>
      </c>
      <c r="J45" s="148">
        <f>'PFD (Opt 13)'!J45</f>
        <v>0</v>
      </c>
      <c r="K45" s="148">
        <f>'PFD (Opt 13)'!K45</f>
        <v>0</v>
      </c>
      <c r="L45" s="148">
        <f>'PFD (Opt 13)'!L45</f>
        <v>0</v>
      </c>
      <c r="M45" s="148">
        <f>'PFD (Opt 13)'!M45</f>
        <v>0</v>
      </c>
      <c r="N45" s="148">
        <f>'PFD (Opt 13)'!N45</f>
        <v>0</v>
      </c>
      <c r="O45" s="148">
        <f>'PFD (Opt 13)'!O45</f>
        <v>0</v>
      </c>
      <c r="P45" s="148">
        <f>'PFD (Opt 13)'!P45</f>
        <v>0</v>
      </c>
      <c r="Q45" s="148">
        <f>'PFD (Opt 13)'!Q45</f>
        <v>0</v>
      </c>
      <c r="R45" s="148">
        <f>'PFD (Opt 13)'!R45</f>
        <v>0</v>
      </c>
      <c r="S45" s="142"/>
      <c r="T45" s="142"/>
      <c r="U45" s="142"/>
      <c r="V45" s="142"/>
      <c r="W45" s="142"/>
      <c r="X45" s="142"/>
      <c r="Y45" s="142"/>
      <c r="Z45" s="142"/>
      <c r="AA45" s="142"/>
      <c r="AB45" s="142"/>
      <c r="AC45" s="142"/>
      <c r="AD45" s="142"/>
    </row>
    <row r="46" spans="2:46" ht="32.450000000000003" hidden="1" customHeight="1" x14ac:dyDescent="0.35">
      <c r="B46" s="302" t="s">
        <v>30</v>
      </c>
      <c r="C46" s="303"/>
      <c r="D46" s="304">
        <f>'PFD (Opt 13)'!D46</f>
        <v>0.61</v>
      </c>
      <c r="E46" s="305"/>
      <c r="F46" s="149">
        <f>'PFD (Opt 13)'!F46</f>
        <v>0.9</v>
      </c>
      <c r="G46" s="149">
        <f>'PFD (Opt 13)'!G46</f>
        <v>0.9</v>
      </c>
      <c r="H46" s="148">
        <f>'PFD (Opt 13)'!H46</f>
        <v>0.82</v>
      </c>
      <c r="I46" s="149">
        <f>'PFD (Opt 13)'!I46</f>
        <v>0.99</v>
      </c>
      <c r="J46" s="149">
        <f>'PFD (Opt 13)'!J46</f>
        <v>0.99</v>
      </c>
      <c r="K46" s="149">
        <f>'PFD (Opt 13)'!K46</f>
        <v>0.99</v>
      </c>
      <c r="L46" s="149">
        <f>'PFD (Opt 13)'!L46</f>
        <v>0.9</v>
      </c>
      <c r="M46" s="151">
        <f>'PFD (Opt 13)'!M46</f>
        <v>0.95</v>
      </c>
      <c r="N46" s="148">
        <f>'PFD (Opt 13)'!N46</f>
        <v>0.94</v>
      </c>
      <c r="O46" s="151">
        <f>'PFD (Opt 13)'!O46</f>
        <v>0.95</v>
      </c>
      <c r="P46" s="149">
        <f>'PFD (Opt 13)'!P46</f>
        <v>0.9</v>
      </c>
      <c r="Q46" s="151">
        <f>'PFD (Opt 13)'!Q46</f>
        <v>0.95</v>
      </c>
      <c r="R46" s="148">
        <f>'PFD (Opt 13)'!R46</f>
        <v>0.99</v>
      </c>
      <c r="S46" s="157" t="s">
        <v>52</v>
      </c>
      <c r="T46" s="142"/>
      <c r="U46" s="142"/>
      <c r="V46" s="142"/>
      <c r="W46" s="142"/>
      <c r="X46" s="142"/>
      <c r="Y46" s="142"/>
      <c r="Z46" s="142"/>
      <c r="AA46" s="142"/>
      <c r="AB46" s="142"/>
      <c r="AC46" s="142"/>
      <c r="AD46" s="142"/>
    </row>
    <row r="47" spans="2:46" ht="35.450000000000003" hidden="1" customHeight="1" x14ac:dyDescent="0.35">
      <c r="B47" s="302" t="s">
        <v>29</v>
      </c>
      <c r="C47" s="303"/>
      <c r="D47" s="304">
        <f>'PFD (Opt 13)'!D47</f>
        <v>0.49</v>
      </c>
      <c r="E47" s="305"/>
      <c r="F47" s="149">
        <f>'PFD (Opt 13)'!F47</f>
        <v>0.9</v>
      </c>
      <c r="G47" s="149">
        <f>'PFD (Opt 13)'!G47</f>
        <v>0.9</v>
      </c>
      <c r="H47" s="148">
        <f>'PFD (Opt 13)'!H47</f>
        <v>0.98</v>
      </c>
      <c r="I47" s="149">
        <f>'PFD (Opt 13)'!I47</f>
        <v>0.99</v>
      </c>
      <c r="J47" s="149">
        <f>'PFD (Opt 13)'!J47</f>
        <v>0.99</v>
      </c>
      <c r="K47" s="149">
        <f>'PFD (Opt 13)'!K47</f>
        <v>0.99</v>
      </c>
      <c r="L47" s="149">
        <f>'PFD (Opt 13)'!L47</f>
        <v>0.9</v>
      </c>
      <c r="M47" s="151">
        <f>'PFD (Opt 13)'!M47</f>
        <v>0.95</v>
      </c>
      <c r="N47" s="148">
        <f>'PFD (Opt 13)'!N47</f>
        <v>0.83</v>
      </c>
      <c r="O47" s="151">
        <f>'PFD (Opt 13)'!O47</f>
        <v>0.95</v>
      </c>
      <c r="P47" s="149">
        <f>'PFD (Opt 13)'!P47</f>
        <v>0.9</v>
      </c>
      <c r="Q47" s="151">
        <f>'PFD (Opt 13)'!Q47</f>
        <v>0.95</v>
      </c>
      <c r="R47" s="148">
        <f>'PFD (Opt 13)'!R47</f>
        <v>0.99</v>
      </c>
      <c r="S47" s="142"/>
      <c r="T47" s="142"/>
      <c r="U47" s="142"/>
      <c r="V47" s="142"/>
      <c r="W47" s="142"/>
      <c r="X47" s="142"/>
      <c r="Y47" s="142"/>
      <c r="Z47" s="142"/>
      <c r="AA47" s="142"/>
      <c r="AB47" s="142"/>
      <c r="AC47" s="142"/>
      <c r="AD47" s="142"/>
    </row>
    <row r="48" spans="2:46" ht="35.450000000000003" hidden="1" customHeight="1" x14ac:dyDescent="0.35">
      <c r="B48" s="58"/>
      <c r="C48" s="107"/>
      <c r="D48" s="163"/>
      <c r="E48" s="163"/>
      <c r="F48" s="72"/>
      <c r="G48" s="72"/>
      <c r="H48" s="72"/>
      <c r="I48" s="72"/>
      <c r="J48" s="72"/>
      <c r="K48" s="72"/>
      <c r="L48" s="72"/>
      <c r="M48" s="73"/>
      <c r="N48" s="73"/>
      <c r="O48" s="73"/>
      <c r="P48" s="72"/>
      <c r="Q48" s="73"/>
      <c r="R48" s="73"/>
    </row>
    <row r="49" spans="2:37" ht="40.15" customHeight="1" x14ac:dyDescent="0.35">
      <c r="B49" s="164" t="s">
        <v>23</v>
      </c>
      <c r="C49" s="165"/>
      <c r="D49" s="74" t="s">
        <v>162</v>
      </c>
      <c r="E49" s="74" t="s">
        <v>69</v>
      </c>
      <c r="F49" s="74" t="s">
        <v>68</v>
      </c>
      <c r="G49" s="59" t="s">
        <v>19</v>
      </c>
      <c r="H49" s="59" t="s">
        <v>39</v>
      </c>
      <c r="I49" s="59" t="s">
        <v>21</v>
      </c>
      <c r="J49" s="59" t="s">
        <v>20</v>
      </c>
      <c r="K49" s="59" t="s">
        <v>53</v>
      </c>
      <c r="L49" s="76" t="s">
        <v>40</v>
      </c>
      <c r="M49" s="59" t="s">
        <v>45</v>
      </c>
      <c r="N49" s="59" t="s">
        <v>37</v>
      </c>
      <c r="O49" s="59" t="s">
        <v>38</v>
      </c>
      <c r="P49" s="59" t="s">
        <v>41</v>
      </c>
      <c r="Q49" s="59" t="s">
        <v>46</v>
      </c>
      <c r="R49" s="57" t="s">
        <v>65</v>
      </c>
      <c r="S49" s="59" t="s">
        <v>22</v>
      </c>
      <c r="T49" s="75" t="s">
        <v>47</v>
      </c>
      <c r="U49" s="158"/>
      <c r="V49" s="285" t="s">
        <v>140</v>
      </c>
      <c r="W49" s="286"/>
      <c r="X49" s="289" t="s">
        <v>82</v>
      </c>
      <c r="Y49" s="289"/>
      <c r="Z49" s="289"/>
      <c r="AA49" s="289"/>
      <c r="AB49" s="290" t="s">
        <v>165</v>
      </c>
      <c r="AC49" s="291"/>
      <c r="AD49" s="315" t="s">
        <v>164</v>
      </c>
      <c r="AE49" s="316"/>
      <c r="AF49" s="294" t="s">
        <v>167</v>
      </c>
      <c r="AG49" s="295"/>
      <c r="AH49" s="308" t="s">
        <v>168</v>
      </c>
      <c r="AI49" s="309"/>
    </row>
    <row r="50" spans="2:37" ht="40.15" customHeight="1" x14ac:dyDescent="0.35">
      <c r="B50" s="271" t="s">
        <v>24</v>
      </c>
      <c r="C50" s="272"/>
      <c r="D50" s="84" t="s">
        <v>1</v>
      </c>
      <c r="E50" s="84" t="s">
        <v>1</v>
      </c>
      <c r="F50" s="84" t="s">
        <v>1</v>
      </c>
      <c r="G50" s="85" t="s">
        <v>34</v>
      </c>
      <c r="H50" s="85" t="s">
        <v>34</v>
      </c>
      <c r="I50" s="85" t="s">
        <v>34</v>
      </c>
      <c r="J50" s="85" t="s">
        <v>34</v>
      </c>
      <c r="K50" s="85" t="s">
        <v>34</v>
      </c>
      <c r="L50" s="85" t="s">
        <v>42</v>
      </c>
      <c r="M50" s="85" t="s">
        <v>43</v>
      </c>
      <c r="N50" s="85" t="s">
        <v>43</v>
      </c>
      <c r="O50" s="85" t="s">
        <v>43</v>
      </c>
      <c r="P50" s="85" t="s">
        <v>43</v>
      </c>
      <c r="Q50" s="85" t="s">
        <v>51</v>
      </c>
      <c r="R50" s="85" t="s">
        <v>51</v>
      </c>
      <c r="S50" s="85" t="s">
        <v>34</v>
      </c>
      <c r="T50" s="86"/>
      <c r="U50" s="159"/>
      <c r="V50" s="287"/>
      <c r="W50" s="288"/>
      <c r="X50" s="319" t="s">
        <v>103</v>
      </c>
      <c r="Y50" s="319"/>
      <c r="Z50" s="319" t="s">
        <v>166</v>
      </c>
      <c r="AA50" s="319"/>
      <c r="AB50" s="292"/>
      <c r="AC50" s="293"/>
      <c r="AD50" s="317"/>
      <c r="AE50" s="318"/>
      <c r="AF50" s="296"/>
      <c r="AG50" s="297"/>
      <c r="AH50" s="310"/>
      <c r="AI50" s="311"/>
    </row>
    <row r="51" spans="2:37" ht="40.15" customHeight="1" x14ac:dyDescent="0.35">
      <c r="B51" s="271" t="s">
        <v>67</v>
      </c>
      <c r="C51" s="272"/>
      <c r="D51" s="236">
        <f>'Feed WQ'!$D$4</f>
        <v>6</v>
      </c>
      <c r="F51" s="86"/>
      <c r="G51" s="101">
        <f>INDEX('Feed WQ'!$D5:$D18,COLUMNS('Feed WQ'!$D5:D5))</f>
        <v>1887</v>
      </c>
      <c r="H51" s="101">
        <f>INDEX('Feed WQ'!$D5:$D18,COLUMNS('Feed WQ'!$D5:E5))</f>
        <v>699</v>
      </c>
      <c r="I51" s="101">
        <f>INDEX('Feed WQ'!$D5:$D18,COLUMNS('Feed WQ'!$D5:F5))</f>
        <v>709</v>
      </c>
      <c r="J51" s="101">
        <f>INDEX('Feed WQ'!$D5:$D18,COLUMNS('Feed WQ'!$D5:G5))</f>
        <v>45</v>
      </c>
      <c r="K51" s="101">
        <f>INDEX('Feed WQ'!$D5:$D18,COLUMNS('Feed WQ'!$D5:H5))</f>
        <v>25</v>
      </c>
      <c r="L51" s="101">
        <f>INDEX('Feed WQ'!$D5:$D18,COLUMNS('Feed WQ'!$D5:I5))</f>
        <v>29</v>
      </c>
      <c r="M51" s="101">
        <f>INDEX('Feed WQ'!$D5:$D18,COLUMNS('Feed WQ'!$D5:J5))</f>
        <v>77</v>
      </c>
      <c r="N51" s="101">
        <f>INDEX('Feed WQ'!$D5:$D18,COLUMNS('Feed WQ'!$D5:K5))</f>
        <v>11</v>
      </c>
      <c r="O51" s="101">
        <f>INDEX('Feed WQ'!$D5:$D18,COLUMNS('Feed WQ'!$D5:L5))</f>
        <v>1E-4</v>
      </c>
      <c r="P51" s="101">
        <f>INDEX('Feed WQ'!$D5:$D18,COLUMNS('Feed WQ'!$D5:M5))</f>
        <v>77.000100000000003</v>
      </c>
      <c r="Q51" s="101">
        <f>INDEX('Feed WQ'!$D5:$D18,COLUMNS('Feed WQ'!$D5:N5))</f>
        <v>3</v>
      </c>
      <c r="R51" s="102">
        <f>INDEX('Feed WQ'!$D5:$D18,COLUMNS('Feed WQ'!$D5:O5))</f>
        <v>0.1</v>
      </c>
      <c r="S51" s="101">
        <f>INDEX('Feed WQ'!$D5:$D18,COLUMNS('Feed WQ'!$D5:P5))</f>
        <v>2181</v>
      </c>
      <c r="T51" s="102">
        <f>INDEX('Feed WQ'!$D5:$D18,COLUMNS('Feed WQ'!$D5:Q5))</f>
        <v>8.9</v>
      </c>
      <c r="U51" s="159"/>
      <c r="V51" s="273" t="s">
        <v>67</v>
      </c>
      <c r="W51" s="274"/>
      <c r="X51" s="275">
        <v>0</v>
      </c>
      <c r="Y51" s="275"/>
      <c r="Z51" s="275">
        <f>X51*D51*24</f>
        <v>0</v>
      </c>
      <c r="AA51" s="275"/>
      <c r="AB51" s="283"/>
      <c r="AC51" s="283"/>
      <c r="AD51" s="283"/>
      <c r="AE51" s="283"/>
      <c r="AF51" s="312"/>
      <c r="AG51" s="312"/>
      <c r="AH51" s="313"/>
      <c r="AI51" s="313"/>
    </row>
    <row r="52" spans="2:37" ht="40.15" customHeight="1" x14ac:dyDescent="0.35">
      <c r="B52" s="271" t="s">
        <v>25</v>
      </c>
      <c r="C52" s="272"/>
      <c r="D52" s="236">
        <f>'Feed WQ'!$D$4</f>
        <v>6</v>
      </c>
      <c r="E52" s="87">
        <f>D40*D52</f>
        <v>6</v>
      </c>
      <c r="F52" s="87">
        <f>D52-E52</f>
        <v>0</v>
      </c>
      <c r="G52" s="92">
        <f t="shared" ref="G52:S52" si="0">(1-F40)*G51</f>
        <v>1830.3899999999999</v>
      </c>
      <c r="H52" s="88">
        <f t="shared" si="0"/>
        <v>678.03</v>
      </c>
      <c r="I52" s="88">
        <f t="shared" si="0"/>
        <v>687.73</v>
      </c>
      <c r="J52" s="88">
        <f t="shared" si="0"/>
        <v>33.75</v>
      </c>
      <c r="K52" s="89">
        <f t="shared" si="0"/>
        <v>18.75</v>
      </c>
      <c r="L52" s="89">
        <f t="shared" si="0"/>
        <v>21.75</v>
      </c>
      <c r="M52" s="89">
        <f t="shared" si="0"/>
        <v>74.69</v>
      </c>
      <c r="N52" s="89">
        <f t="shared" si="0"/>
        <v>11</v>
      </c>
      <c r="O52" s="89">
        <f t="shared" si="0"/>
        <v>1E-4</v>
      </c>
      <c r="P52" s="89">
        <f t="shared" si="0"/>
        <v>74.690096999999994</v>
      </c>
      <c r="Q52" s="89">
        <f t="shared" si="0"/>
        <v>2.94</v>
      </c>
      <c r="R52" s="89">
        <f t="shared" si="0"/>
        <v>0.1</v>
      </c>
      <c r="S52" s="92">
        <f t="shared" si="0"/>
        <v>2181</v>
      </c>
      <c r="T52" s="90"/>
      <c r="U52" s="159"/>
      <c r="V52" s="273" t="s">
        <v>25</v>
      </c>
      <c r="W52" s="274"/>
      <c r="X52" s="275">
        <v>0.01</v>
      </c>
      <c r="Y52" s="275"/>
      <c r="Z52" s="275">
        <f t="shared" ref="Z52:Z60" si="1">X52*D52*24</f>
        <v>1.44</v>
      </c>
      <c r="AA52" s="275"/>
      <c r="AB52" s="262">
        <v>0</v>
      </c>
      <c r="AC52" s="262"/>
      <c r="AD52" s="262">
        <v>0</v>
      </c>
      <c r="AE52" s="262"/>
      <c r="AF52" s="263">
        <f>AB52*D52*24</f>
        <v>0</v>
      </c>
      <c r="AG52" s="263"/>
      <c r="AH52" s="276">
        <f>AD52*D52*24</f>
        <v>0</v>
      </c>
      <c r="AI52" s="277"/>
    </row>
    <row r="53" spans="2:37" s="137" customFormat="1" ht="40.15" customHeight="1" x14ac:dyDescent="0.35">
      <c r="B53" s="325" t="s">
        <v>26</v>
      </c>
      <c r="C53" s="326"/>
      <c r="D53" s="205"/>
      <c r="E53" s="95"/>
      <c r="F53" s="95"/>
      <c r="G53" s="202"/>
      <c r="H53" s="203"/>
      <c r="I53" s="202"/>
      <c r="J53" s="203"/>
      <c r="K53" s="203"/>
      <c r="L53" s="203"/>
      <c r="M53" s="203"/>
      <c r="N53" s="203"/>
      <c r="O53" s="203"/>
      <c r="P53" s="203"/>
      <c r="Q53" s="203"/>
      <c r="R53" s="203"/>
      <c r="S53" s="204"/>
      <c r="T53" s="205"/>
      <c r="U53" s="159"/>
      <c r="V53" s="327" t="s">
        <v>26</v>
      </c>
      <c r="W53" s="328"/>
      <c r="X53" s="282"/>
      <c r="Y53" s="282"/>
      <c r="Z53" s="275"/>
      <c r="AA53" s="275"/>
      <c r="AB53" s="323"/>
      <c r="AC53" s="323"/>
      <c r="AD53" s="323"/>
      <c r="AE53" s="323"/>
      <c r="AF53" s="323"/>
      <c r="AG53" s="323"/>
      <c r="AH53" s="282"/>
      <c r="AI53" s="324"/>
    </row>
    <row r="54" spans="2:37" ht="40.15" customHeight="1" x14ac:dyDescent="0.35">
      <c r="B54" s="271" t="s">
        <v>27</v>
      </c>
      <c r="C54" s="272"/>
      <c r="D54" s="236">
        <f>D52-F52</f>
        <v>6</v>
      </c>
      <c r="E54" s="87">
        <f>D42*E52</f>
        <v>6</v>
      </c>
      <c r="F54" s="87">
        <f>E52-E54</f>
        <v>0</v>
      </c>
      <c r="G54" s="88">
        <f>(1-F42)*G52</f>
        <v>384.38189999999992</v>
      </c>
      <c r="H54" s="88">
        <f>(1-G42)*H52</f>
        <v>318.67409999999995</v>
      </c>
      <c r="I54" s="88">
        <f>(1-H42)*I52</f>
        <v>137.54599999999996</v>
      </c>
      <c r="J54" s="204">
        <v>3500</v>
      </c>
      <c r="K54" s="204">
        <f>0.75*J54</f>
        <v>2625</v>
      </c>
      <c r="L54" s="204">
        <v>50</v>
      </c>
      <c r="M54" s="204">
        <f>0.1*K54</f>
        <v>262.5</v>
      </c>
      <c r="N54" s="203">
        <f>(1-M42)*N52</f>
        <v>1.0999999999999996</v>
      </c>
      <c r="O54" s="203">
        <f>N52-N54</f>
        <v>9.9</v>
      </c>
      <c r="P54" s="204">
        <f>O54+M54</f>
        <v>272.39999999999998</v>
      </c>
      <c r="Q54" s="89">
        <f>(1-P42)*Q52</f>
        <v>1.47</v>
      </c>
      <c r="R54" s="89">
        <f>(1-Q42)*R52</f>
        <v>9.5000000000000001E-2</v>
      </c>
      <c r="S54" s="92">
        <f>(1-R42)*S52</f>
        <v>2181</v>
      </c>
      <c r="T54" s="90"/>
      <c r="U54" s="159"/>
      <c r="V54" s="273" t="s">
        <v>27</v>
      </c>
      <c r="W54" s="274"/>
      <c r="X54" s="275">
        <v>0.5</v>
      </c>
      <c r="Y54" s="275"/>
      <c r="Z54" s="275">
        <f t="shared" si="1"/>
        <v>72</v>
      </c>
      <c r="AA54" s="275"/>
      <c r="AB54" s="262">
        <v>0.16</v>
      </c>
      <c r="AC54" s="262"/>
      <c r="AD54" s="262">
        <v>0.36</v>
      </c>
      <c r="AE54" s="262"/>
      <c r="AF54" s="263">
        <f t="shared" ref="AF54:AF59" si="2">AB54*D54*24</f>
        <v>23.04</v>
      </c>
      <c r="AG54" s="263"/>
      <c r="AH54" s="276">
        <f t="shared" ref="AH54:AH59" si="3">AD54*D54*24</f>
        <v>51.84</v>
      </c>
      <c r="AI54" s="277"/>
    </row>
    <row r="55" spans="2:37" ht="40.15" customHeight="1" x14ac:dyDescent="0.35">
      <c r="B55" s="271" t="s">
        <v>28</v>
      </c>
      <c r="C55" s="272"/>
      <c r="D55" s="236">
        <f t="shared" ref="D55:D56" si="4">D54-F54</f>
        <v>6</v>
      </c>
      <c r="E55" s="87">
        <f>D43*E54</f>
        <v>5.34</v>
      </c>
      <c r="F55" s="87">
        <f>E54-E55</f>
        <v>0.66000000000000014</v>
      </c>
      <c r="G55" s="88">
        <f t="shared" ref="G55:S56" si="5">(1-F43)*G54</f>
        <v>142.22130299999998</v>
      </c>
      <c r="H55" s="89">
        <f t="shared" si="5"/>
        <v>95.602230000000006</v>
      </c>
      <c r="I55" s="89">
        <f t="shared" si="5"/>
        <v>41.263799999999996</v>
      </c>
      <c r="J55" s="88">
        <f t="shared" si="5"/>
        <v>279.99999999999989</v>
      </c>
      <c r="K55" s="88">
        <f t="shared" si="5"/>
        <v>209.99999999999989</v>
      </c>
      <c r="L55" s="89">
        <f t="shared" si="5"/>
        <v>2.5000000000000022</v>
      </c>
      <c r="M55" s="88">
        <f t="shared" si="5"/>
        <v>52.499999999999986</v>
      </c>
      <c r="N55" s="89">
        <f t="shared" si="5"/>
        <v>1.0999999999999996</v>
      </c>
      <c r="O55" s="89">
        <f t="shared" si="5"/>
        <v>9.9</v>
      </c>
      <c r="P55" s="92">
        <f t="shared" si="5"/>
        <v>136.19999999999999</v>
      </c>
      <c r="Q55" s="89">
        <f t="shared" si="5"/>
        <v>0.13229999999999995</v>
      </c>
      <c r="R55" s="89">
        <f t="shared" si="5"/>
        <v>9.5000000000000001E-2</v>
      </c>
      <c r="S55" s="92">
        <f t="shared" si="5"/>
        <v>2181</v>
      </c>
      <c r="T55" s="90"/>
      <c r="V55" s="273" t="s">
        <v>28</v>
      </c>
      <c r="W55" s="274"/>
      <c r="X55" s="275">
        <v>0.05</v>
      </c>
      <c r="Y55" s="275"/>
      <c r="Z55" s="275">
        <f t="shared" si="1"/>
        <v>7.2000000000000011</v>
      </c>
      <c r="AA55" s="275"/>
      <c r="AB55" s="262">
        <v>0.04</v>
      </c>
      <c r="AC55" s="262"/>
      <c r="AD55" s="262">
        <v>0.35</v>
      </c>
      <c r="AE55" s="262"/>
      <c r="AF55" s="263">
        <f t="shared" si="2"/>
        <v>5.76</v>
      </c>
      <c r="AG55" s="263"/>
      <c r="AH55" s="276">
        <f t="shared" si="3"/>
        <v>50.399999999999991</v>
      </c>
      <c r="AI55" s="277"/>
    </row>
    <row r="56" spans="2:37" ht="40.15" customHeight="1" x14ac:dyDescent="0.35">
      <c r="B56" s="271" t="s">
        <v>33</v>
      </c>
      <c r="C56" s="272"/>
      <c r="D56" s="236">
        <f t="shared" si="4"/>
        <v>5.34</v>
      </c>
      <c r="E56" s="87">
        <f>D44*E55</f>
        <v>4.5389999999999997</v>
      </c>
      <c r="F56" s="87">
        <f>E55-E56</f>
        <v>0.80100000000000016</v>
      </c>
      <c r="G56" s="88">
        <f t="shared" si="5"/>
        <v>99.554912099999981</v>
      </c>
      <c r="H56" s="89">
        <f t="shared" si="5"/>
        <v>66.921560999999997</v>
      </c>
      <c r="I56" s="89">
        <f t="shared" si="5"/>
        <v>37.962696000000001</v>
      </c>
      <c r="J56" s="88">
        <f t="shared" si="5"/>
        <v>41.999999999999986</v>
      </c>
      <c r="K56" s="88">
        <f t="shared" si="5"/>
        <v>31.499999999999989</v>
      </c>
      <c r="L56" s="89">
        <f t="shared" si="5"/>
        <v>0.30000000000000027</v>
      </c>
      <c r="M56" s="89">
        <f t="shared" si="5"/>
        <v>5.2499999999999973</v>
      </c>
      <c r="N56" s="89">
        <f t="shared" si="5"/>
        <v>1.0999999999999996</v>
      </c>
      <c r="O56" s="89">
        <f t="shared" si="5"/>
        <v>9.9</v>
      </c>
      <c r="P56" s="88">
        <f t="shared" si="5"/>
        <v>27.239999999999991</v>
      </c>
      <c r="Q56" s="89">
        <f t="shared" si="5"/>
        <v>6.6149999999999973E-2</v>
      </c>
      <c r="R56" s="89">
        <f t="shared" si="5"/>
        <v>9.5000000000000001E-2</v>
      </c>
      <c r="S56" s="92">
        <f t="shared" si="5"/>
        <v>2181</v>
      </c>
      <c r="T56" s="90"/>
      <c r="V56" s="273" t="s">
        <v>33</v>
      </c>
      <c r="W56" s="274"/>
      <c r="X56" s="275">
        <v>0.38500000000000001</v>
      </c>
      <c r="Y56" s="275"/>
      <c r="Z56" s="275">
        <f t="shared" si="1"/>
        <v>49.3416</v>
      </c>
      <c r="AA56" s="275"/>
      <c r="AB56" s="262">
        <v>0.26</v>
      </c>
      <c r="AC56" s="262"/>
      <c r="AD56" s="262">
        <v>0.4</v>
      </c>
      <c r="AE56" s="262"/>
      <c r="AF56" s="263">
        <f t="shared" si="2"/>
        <v>33.321600000000004</v>
      </c>
      <c r="AG56" s="263"/>
      <c r="AH56" s="276">
        <f t="shared" si="3"/>
        <v>51.264000000000003</v>
      </c>
      <c r="AI56" s="277"/>
      <c r="AJ56" s="179"/>
      <c r="AK56" s="179"/>
    </row>
    <row r="57" spans="2:37" ht="40.15" customHeight="1" x14ac:dyDescent="0.35">
      <c r="B57" s="271" t="s">
        <v>30</v>
      </c>
      <c r="C57" s="272"/>
      <c r="D57" s="236">
        <f t="shared" ref="D57" si="6">D56-F56</f>
        <v>4.5389999999999997</v>
      </c>
      <c r="E57" s="87">
        <f>D46*E56</f>
        <v>2.7687899999999996</v>
      </c>
      <c r="F57" s="87">
        <f t="shared" ref="F57" si="7">E56-E57</f>
        <v>1.7702100000000001</v>
      </c>
      <c r="G57" s="88">
        <f t="shared" ref="G57:S57" si="8">(1-F46)*G56</f>
        <v>9.9554912099999964</v>
      </c>
      <c r="H57" s="88">
        <f t="shared" si="8"/>
        <v>6.6921560999999983</v>
      </c>
      <c r="I57" s="88">
        <f t="shared" si="8"/>
        <v>6.8332852800000019</v>
      </c>
      <c r="J57" s="88">
        <f t="shared" si="8"/>
        <v>0.42000000000000021</v>
      </c>
      <c r="K57" s="88">
        <f t="shared" si="8"/>
        <v>0.31500000000000017</v>
      </c>
      <c r="L57" s="88">
        <f t="shared" si="8"/>
        <v>3.0000000000000053E-3</v>
      </c>
      <c r="M57" s="88">
        <f t="shared" si="8"/>
        <v>0.52499999999999958</v>
      </c>
      <c r="N57" s="88">
        <f t="shared" si="8"/>
        <v>5.5000000000000028E-2</v>
      </c>
      <c r="O57" s="88">
        <f t="shared" si="8"/>
        <v>0.59400000000000053</v>
      </c>
      <c r="P57" s="88">
        <f t="shared" si="8"/>
        <v>1.3620000000000008</v>
      </c>
      <c r="Q57" s="88">
        <f t="shared" si="8"/>
        <v>6.6149999999999959E-3</v>
      </c>
      <c r="R57" s="88">
        <f t="shared" si="8"/>
        <v>4.7500000000000042E-3</v>
      </c>
      <c r="S57" s="88">
        <f t="shared" si="8"/>
        <v>21.81000000000002</v>
      </c>
      <c r="T57" s="90"/>
      <c r="V57" s="273" t="s">
        <v>160</v>
      </c>
      <c r="W57" s="274"/>
      <c r="X57" s="275">
        <v>1.2030000000000001</v>
      </c>
      <c r="Y57" s="275"/>
      <c r="Z57" s="275">
        <f t="shared" si="1"/>
        <v>131.05000799999999</v>
      </c>
      <c r="AA57" s="275"/>
      <c r="AB57" s="262">
        <v>0.4</v>
      </c>
      <c r="AC57" s="262"/>
      <c r="AD57" s="262">
        <v>0.55000000000000004</v>
      </c>
      <c r="AE57" s="262"/>
      <c r="AF57" s="263">
        <f t="shared" si="2"/>
        <v>43.574399999999997</v>
      </c>
      <c r="AG57" s="263"/>
      <c r="AH57" s="276">
        <f t="shared" si="3"/>
        <v>59.9148</v>
      </c>
      <c r="AI57" s="277"/>
      <c r="AJ57" s="179"/>
      <c r="AK57" s="179"/>
    </row>
    <row r="58" spans="2:37" ht="40.15" customHeight="1" x14ac:dyDescent="0.35">
      <c r="B58" s="278" t="s">
        <v>29</v>
      </c>
      <c r="C58" s="279"/>
      <c r="D58" s="236"/>
      <c r="E58" s="95"/>
      <c r="F58" s="95"/>
      <c r="G58" s="88"/>
      <c r="H58" s="89"/>
      <c r="I58" s="89"/>
      <c r="J58" s="89"/>
      <c r="K58" s="89"/>
      <c r="L58" s="89"/>
      <c r="M58" s="89"/>
      <c r="N58" s="89"/>
      <c r="O58" s="89"/>
      <c r="P58" s="89"/>
      <c r="Q58" s="89"/>
      <c r="R58" s="89"/>
      <c r="S58" s="89"/>
      <c r="T58" s="90"/>
      <c r="V58" s="278" t="s">
        <v>161</v>
      </c>
      <c r="W58" s="279"/>
      <c r="X58" s="275"/>
      <c r="Y58" s="275"/>
      <c r="Z58" s="275"/>
      <c r="AA58" s="275"/>
      <c r="AB58" s="262"/>
      <c r="AC58" s="262"/>
      <c r="AD58" s="262"/>
      <c r="AE58" s="262"/>
      <c r="AF58" s="263"/>
      <c r="AG58" s="263"/>
      <c r="AH58" s="276"/>
      <c r="AI58" s="277"/>
      <c r="AJ58" s="179"/>
      <c r="AK58" s="179"/>
    </row>
    <row r="59" spans="2:37" ht="40.15" customHeight="1" x14ac:dyDescent="0.35">
      <c r="B59" s="271" t="s">
        <v>31</v>
      </c>
      <c r="C59" s="272"/>
      <c r="D59" s="236">
        <f>D57-F57</f>
        <v>2.7687899999999996</v>
      </c>
      <c r="E59" s="87">
        <f>D59*D45</f>
        <v>2.7687899999999996</v>
      </c>
      <c r="F59" s="87">
        <f>(1-D45)*E59</f>
        <v>0</v>
      </c>
      <c r="G59" s="89">
        <f t="shared" ref="G59:S59" si="9">(1-F45)*G57</f>
        <v>9.9554912099999964</v>
      </c>
      <c r="H59" s="89">
        <f t="shared" si="9"/>
        <v>6.6921560999999983</v>
      </c>
      <c r="I59" s="89">
        <f t="shared" si="9"/>
        <v>4.7832996960000012</v>
      </c>
      <c r="J59" s="89">
        <f t="shared" si="9"/>
        <v>0.42000000000000021</v>
      </c>
      <c r="K59" s="89">
        <f t="shared" si="9"/>
        <v>0.31500000000000017</v>
      </c>
      <c r="L59" s="89">
        <f t="shared" si="9"/>
        <v>3.0000000000000053E-3</v>
      </c>
      <c r="M59" s="89">
        <f t="shared" si="9"/>
        <v>0.52499999999999958</v>
      </c>
      <c r="N59" s="89">
        <f t="shared" si="9"/>
        <v>5.5000000000000028E-2</v>
      </c>
      <c r="O59" s="89">
        <f t="shared" si="9"/>
        <v>0.59400000000000053</v>
      </c>
      <c r="P59" s="89">
        <f t="shared" si="9"/>
        <v>1.3620000000000008</v>
      </c>
      <c r="Q59" s="89">
        <f t="shared" si="9"/>
        <v>6.6149999999999959E-3</v>
      </c>
      <c r="R59" s="89">
        <f t="shared" si="9"/>
        <v>4.7500000000000042E-3</v>
      </c>
      <c r="S59" s="89">
        <f t="shared" si="9"/>
        <v>21.81000000000002</v>
      </c>
      <c r="T59" s="90"/>
      <c r="V59" s="273" t="s">
        <v>31</v>
      </c>
      <c r="W59" s="274"/>
      <c r="X59" s="275">
        <v>3.2000000000000001E-2</v>
      </c>
      <c r="Y59" s="275"/>
      <c r="Z59" s="275">
        <f t="shared" si="1"/>
        <v>2.1264307199999997</v>
      </c>
      <c r="AA59" s="275"/>
      <c r="AB59" s="262">
        <v>0.03</v>
      </c>
      <c r="AC59" s="262"/>
      <c r="AD59" s="262">
        <v>0.27</v>
      </c>
      <c r="AE59" s="262"/>
      <c r="AF59" s="263">
        <f t="shared" si="2"/>
        <v>1.9935287999999998</v>
      </c>
      <c r="AG59" s="263"/>
      <c r="AH59" s="276">
        <f t="shared" si="3"/>
        <v>17.9417592</v>
      </c>
      <c r="AI59" s="277"/>
      <c r="AJ59" s="179"/>
      <c r="AK59" s="179"/>
    </row>
    <row r="60" spans="2:37" ht="40.15" customHeight="1" x14ac:dyDescent="0.35">
      <c r="B60" s="271" t="s">
        <v>35</v>
      </c>
      <c r="C60" s="272"/>
      <c r="D60" s="167">
        <f>1%*(E59)</f>
        <v>2.7687899999999998E-2</v>
      </c>
      <c r="E60" s="87">
        <f>D60</f>
        <v>2.7687899999999998E-2</v>
      </c>
      <c r="F60" s="87">
        <f>E60</f>
        <v>2.7687899999999998E-2</v>
      </c>
      <c r="G60" s="90"/>
      <c r="H60" s="90"/>
      <c r="I60" s="90"/>
      <c r="J60" s="90"/>
      <c r="K60" s="90"/>
      <c r="L60" s="90"/>
      <c r="M60" s="90"/>
      <c r="N60" s="90"/>
      <c r="O60" s="90"/>
      <c r="P60" s="90"/>
      <c r="Q60" s="90"/>
      <c r="R60" s="90"/>
      <c r="S60" s="90"/>
      <c r="T60" s="90"/>
      <c r="V60" s="273" t="s">
        <v>35</v>
      </c>
      <c r="W60" s="274"/>
      <c r="X60" s="275">
        <v>0.01</v>
      </c>
      <c r="Y60" s="275"/>
      <c r="Z60" s="275">
        <f t="shared" si="1"/>
        <v>6.6450959999999996E-3</v>
      </c>
      <c r="AA60" s="275"/>
      <c r="AB60" s="262"/>
      <c r="AC60" s="262"/>
      <c r="AD60" s="262"/>
      <c r="AE60" s="262"/>
      <c r="AF60" s="263"/>
      <c r="AG60" s="263"/>
      <c r="AH60" s="264"/>
      <c r="AI60" s="264"/>
      <c r="AJ60" s="178"/>
      <c r="AK60" s="178"/>
    </row>
    <row r="61" spans="2:37" ht="46.15" customHeight="1" x14ac:dyDescent="0.35">
      <c r="B61" s="265" t="s">
        <v>36</v>
      </c>
      <c r="C61" s="266"/>
      <c r="D61" s="267"/>
      <c r="E61" s="93">
        <f>E57+E58-E60</f>
        <v>2.7411020999999995</v>
      </c>
      <c r="F61" s="93"/>
      <c r="G61" s="93">
        <f>G59</f>
        <v>9.9554912099999964</v>
      </c>
      <c r="H61" s="93">
        <f t="shared" ref="H61:S61" si="10">H59</f>
        <v>6.6921560999999983</v>
      </c>
      <c r="I61" s="93">
        <f t="shared" si="10"/>
        <v>4.7832996960000012</v>
      </c>
      <c r="J61" s="93">
        <f t="shared" si="10"/>
        <v>0.42000000000000021</v>
      </c>
      <c r="K61" s="93">
        <f t="shared" si="10"/>
        <v>0.31500000000000017</v>
      </c>
      <c r="L61" s="93">
        <f t="shared" si="10"/>
        <v>3.0000000000000053E-3</v>
      </c>
      <c r="M61" s="93">
        <f t="shared" si="10"/>
        <v>0.52499999999999958</v>
      </c>
      <c r="N61" s="93">
        <f t="shared" si="10"/>
        <v>5.5000000000000028E-2</v>
      </c>
      <c r="O61" s="93">
        <f t="shared" si="10"/>
        <v>0.59400000000000053</v>
      </c>
      <c r="P61" s="93">
        <f t="shared" si="10"/>
        <v>1.3620000000000008</v>
      </c>
      <c r="Q61" s="93">
        <f t="shared" si="10"/>
        <v>6.6149999999999959E-3</v>
      </c>
      <c r="R61" s="93">
        <f t="shared" si="10"/>
        <v>4.7500000000000042E-3</v>
      </c>
      <c r="S61" s="93">
        <f t="shared" si="10"/>
        <v>21.81000000000002</v>
      </c>
      <c r="T61" s="94">
        <v>7.2</v>
      </c>
      <c r="V61" s="258" t="s">
        <v>141</v>
      </c>
      <c r="W61" s="259"/>
      <c r="X61" s="259"/>
      <c r="Y61" s="260"/>
      <c r="Z61" s="268">
        <f>SUM(Z51:AA60)</f>
        <v>263.16468381599998</v>
      </c>
      <c r="AA61" s="268"/>
      <c r="AB61" s="268">
        <f t="shared" ref="AB61" si="11">SUM(AB52:AC60)</f>
        <v>0.89000000000000012</v>
      </c>
      <c r="AC61" s="268"/>
      <c r="AD61" s="268">
        <f t="shared" ref="AD61" si="12">SUM(AD52:AE60)</f>
        <v>1.93</v>
      </c>
      <c r="AE61" s="268"/>
      <c r="AF61" s="269">
        <f>SUM(AF52:AG60)</f>
        <v>107.68952879999999</v>
      </c>
      <c r="AG61" s="269"/>
      <c r="AH61" s="270">
        <f>SUM(AH52:AI60)</f>
        <v>231.36055919999998</v>
      </c>
      <c r="AI61" s="270"/>
      <c r="AJ61" s="180"/>
      <c r="AK61" s="180"/>
    </row>
    <row r="62" spans="2:37" ht="40.15" customHeight="1" x14ac:dyDescent="0.35">
      <c r="B62" s="258" t="s">
        <v>132</v>
      </c>
      <c r="C62" s="259"/>
      <c r="D62" s="260"/>
      <c r="E62" s="54"/>
      <c r="F62" s="87">
        <f>F52+F53+F54+F55</f>
        <v>0.66000000000000014</v>
      </c>
      <c r="G62" s="85">
        <f>($D$51*G51-$E$55*G55)/$F$62</f>
        <v>16003.845821181816</v>
      </c>
      <c r="H62" s="129">
        <f>($D$51*H51-$E$55*H55)/$F$62</f>
        <v>5581.0365027272719</v>
      </c>
      <c r="I62" s="129">
        <f>($D$51*I51-$E$55*I55)/$F$62</f>
        <v>6111.5928909090899</v>
      </c>
      <c r="J62" s="129">
        <f>((($D$51*J51)-($E$53*J53))+($F$54*J54)+(($E$54*J54)-($E$55*J55)))/$F$62</f>
        <v>29961.818181818173</v>
      </c>
      <c r="K62" s="129">
        <f>((($D$51*K51)-($E$53*K53))+($F$54*K54)+(($E$54*K54)-($E$55*K55)))/$F$62</f>
        <v>22391.818181818177</v>
      </c>
      <c r="L62" s="129">
        <f>((($D$51*L51)-($E$53*L53))+($F$54*L54)+(($E$54*L54)-($E$55*L55)))/$F$62</f>
        <v>697.95454545454527</v>
      </c>
      <c r="M62" s="129">
        <f>((($D$51*M51)-($E$53*M53))+($F$54*M54)+(($E$54*M54)-($E$55*M55)))/$F$62</f>
        <v>2661.5909090909086</v>
      </c>
      <c r="N62" s="129">
        <f>((($D$51*N51)-($E$52*N52))+($F$54*N54)+(($E$54*N54)-($E$55*N55)))/$F$62</f>
        <v>1.0999999999999996</v>
      </c>
      <c r="O62" s="129">
        <f>((($D$51*O51)-($E$53*O53))+($F$54*O54)+(($E$54*O54)-($E$55*O55)))/$F$62</f>
        <v>9.9009090909090993</v>
      </c>
      <c r="P62" s="129">
        <f>M62+O62</f>
        <v>2671.4918181818175</v>
      </c>
      <c r="Q62" s="129">
        <f>((($D$51*Q51)-($E$53*Q53))+($F$54*Q54)+(($E$54*Q54)-($E$55*Q55)))/$F$62</f>
        <v>39.565936363636354</v>
      </c>
      <c r="R62" s="90">
        <f>((($D$51*R51)-($E$53*R53))+($F$54*R54)+(($E$54*R54)-($E$55*R55)))/$F$62</f>
        <v>1.0040909090909091</v>
      </c>
      <c r="S62" s="85">
        <f>((($D$51*S51-($E$55*S55)))/$F$62)</f>
        <v>2181.0000000000009</v>
      </c>
      <c r="T62" s="54"/>
      <c r="X62" s="107"/>
      <c r="Y62" s="58"/>
      <c r="Z62" s="58"/>
      <c r="AA62" s="58"/>
      <c r="AB62" s="58"/>
      <c r="AC62" s="58"/>
      <c r="AD62" s="58"/>
      <c r="AE62" s="58"/>
      <c r="AF62" s="58"/>
      <c r="AG62" s="58"/>
      <c r="AH62" s="58"/>
      <c r="AJ62" s="182"/>
      <c r="AK62" s="182"/>
    </row>
    <row r="63" spans="2:37" ht="47.45" customHeight="1" x14ac:dyDescent="0.35">
      <c r="B63" s="258" t="s">
        <v>133</v>
      </c>
      <c r="C63" s="259"/>
      <c r="D63" s="260"/>
      <c r="E63" s="54"/>
      <c r="F63" s="87">
        <f>F56+F57+F58+F59+F60</f>
        <v>2.5988979000000003</v>
      </c>
      <c r="G63" s="129">
        <f t="shared" ref="G63:R63" si="13">((($E$55*G55-($E$61*G61)))/$F$63)</f>
        <v>281.72431866513</v>
      </c>
      <c r="H63" s="129">
        <f t="shared" si="13"/>
        <v>189.37720680014485</v>
      </c>
      <c r="I63" s="129">
        <f t="shared" si="13"/>
        <v>79.740408100820346</v>
      </c>
      <c r="J63" s="129">
        <f t="shared" si="13"/>
        <v>574.87781152079856</v>
      </c>
      <c r="K63" s="129">
        <f t="shared" si="13"/>
        <v>431.15835864059886</v>
      </c>
      <c r="L63" s="129">
        <f t="shared" si="13"/>
        <v>5.1336286407018958</v>
      </c>
      <c r="M63" s="129">
        <f t="shared" si="13"/>
        <v>107.3189221467684</v>
      </c>
      <c r="N63" s="129">
        <f t="shared" si="13"/>
        <v>2.2021793870778827</v>
      </c>
      <c r="O63" s="129">
        <f t="shared" si="13"/>
        <v>19.715197489135679</v>
      </c>
      <c r="P63" s="129">
        <f t="shared" si="13"/>
        <v>278.41594659790206</v>
      </c>
      <c r="Q63" s="87">
        <f t="shared" si="13"/>
        <v>0.26486212082763994</v>
      </c>
      <c r="R63" s="87">
        <f t="shared" si="13"/>
        <v>0.19018821979308995</v>
      </c>
      <c r="S63" s="129">
        <f>(($E$55*S55)-($E$61*S61))/$F$63</f>
        <v>4458.3346514686082</v>
      </c>
      <c r="T63" s="54"/>
    </row>
    <row r="64" spans="2:37" ht="42.6" customHeight="1" x14ac:dyDescent="0.35">
      <c r="B64" s="258" t="s">
        <v>134</v>
      </c>
      <c r="C64" s="259"/>
      <c r="D64" s="260"/>
      <c r="E64" s="85"/>
      <c r="F64" s="87">
        <f>SUM(F51:F61)</f>
        <v>3.2588979000000005</v>
      </c>
      <c r="G64" s="129">
        <f t="shared" ref="G64:S64" si="14">(G62*$F$62+G63*$F$63)/$F64</f>
        <v>3465.8069472313741</v>
      </c>
      <c r="H64" s="129">
        <f t="shared" si="14"/>
        <v>1281.309278471339</v>
      </c>
      <c r="I64" s="129">
        <f t="shared" si="14"/>
        <v>1301.3259750047291</v>
      </c>
      <c r="J64" s="129">
        <f t="shared" si="14"/>
        <v>6526.3930904733143</v>
      </c>
      <c r="K64" s="129">
        <f t="shared" si="14"/>
        <v>4878.6850771969557</v>
      </c>
      <c r="L64" s="129">
        <f t="shared" si="14"/>
        <v>145.44542088713484</v>
      </c>
      <c r="M64" s="129">
        <f t="shared" si="14"/>
        <v>624.61635309209885</v>
      </c>
      <c r="N64" s="129">
        <f t="shared" si="14"/>
        <v>1.9789633128733479</v>
      </c>
      <c r="O64" s="129">
        <f t="shared" si="14"/>
        <v>17.727583718593944</v>
      </c>
      <c r="P64" s="129">
        <f t="shared" si="14"/>
        <v>763.06754468736187</v>
      </c>
      <c r="Q64" s="129">
        <f t="shared" si="14"/>
        <v>8.2242121207935046</v>
      </c>
      <c r="R64" s="90">
        <f t="shared" si="14"/>
        <v>0.35502178973603316</v>
      </c>
      <c r="S64" s="129">
        <f t="shared" si="14"/>
        <v>3997.1232493043117</v>
      </c>
      <c r="T64" s="90"/>
    </row>
    <row r="65" spans="2:22" ht="42.6" customHeight="1" x14ac:dyDescent="0.35">
      <c r="B65" s="261" t="s">
        <v>4</v>
      </c>
      <c r="C65" s="261"/>
      <c r="D65" s="261"/>
      <c r="E65" s="172">
        <f>E61/D51</f>
        <v>0.45685034999999991</v>
      </c>
      <c r="F65" s="55"/>
      <c r="G65" s="55"/>
      <c r="H65" s="55"/>
      <c r="I65" s="70"/>
      <c r="J65" s="70"/>
      <c r="K65" s="70"/>
      <c r="L65" s="70"/>
      <c r="M65" s="70"/>
      <c r="N65" s="70"/>
      <c r="O65" s="70"/>
      <c r="P65" s="70"/>
      <c r="Q65" s="70"/>
      <c r="R65" s="55"/>
    </row>
    <row r="66" spans="2:22" ht="42.6" customHeight="1" x14ac:dyDescent="0.25">
      <c r="I66" s="134"/>
      <c r="J66" s="134"/>
      <c r="K66" s="134"/>
      <c r="L66" s="134"/>
      <c r="M66" s="134"/>
      <c r="N66" s="134"/>
      <c r="O66" s="134"/>
      <c r="P66" s="134"/>
      <c r="Q66" s="134"/>
      <c r="R66" s="134"/>
      <c r="S66" s="134"/>
      <c r="T66" s="134"/>
      <c r="U66" s="134"/>
      <c r="V66" s="134"/>
    </row>
    <row r="67" spans="2:22" x14ac:dyDescent="0.25">
      <c r="I67" s="124"/>
      <c r="J67" s="124"/>
      <c r="K67" s="124"/>
      <c r="L67" s="124"/>
      <c r="M67" s="124"/>
      <c r="N67" s="124"/>
      <c r="O67" s="124"/>
      <c r="P67" s="124"/>
      <c r="Q67" s="124"/>
      <c r="R67" s="124"/>
      <c r="S67" s="124"/>
      <c r="T67" s="124"/>
      <c r="U67" s="124"/>
      <c r="V67" s="124"/>
    </row>
  </sheetData>
  <sheetProtection algorithmName="SHA-512" hashValue="BRkaKQYgbAVAJWcC0tRj+jHD3xWQ4lkPDP77f1q2oWVbFi486urXammcBqH/w4Bo/xEmqSqS7rfxFYM8b9owhg==" saltValue="HYBixBOvb9bIZDGMufq2QQ==" spinCount="100000" sheet="1" objects="1" scenarios="1"/>
  <mergeCells count="131">
    <mergeCell ref="B12:C12"/>
    <mergeCell ref="H22:I22"/>
    <mergeCell ref="P22:Q22"/>
    <mergeCell ref="S22:T22"/>
    <mergeCell ref="K23:L23"/>
    <mergeCell ref="C2:AA2"/>
    <mergeCell ref="AN4:AQ4"/>
    <mergeCell ref="AF6:AG6"/>
    <mergeCell ref="J10:K10"/>
    <mergeCell ref="AN10:AO10"/>
    <mergeCell ref="AB11:AC11"/>
    <mergeCell ref="AG11:AH11"/>
    <mergeCell ref="AK25:AL25"/>
    <mergeCell ref="AH49:AI50"/>
    <mergeCell ref="B42:C42"/>
    <mergeCell ref="B43:C43"/>
    <mergeCell ref="D42:E42"/>
    <mergeCell ref="D43:E43"/>
    <mergeCell ref="B39:C39"/>
    <mergeCell ref="B41:C41"/>
    <mergeCell ref="B40:C40"/>
    <mergeCell ref="D39:E39"/>
    <mergeCell ref="D40:E40"/>
    <mergeCell ref="D41:E41"/>
    <mergeCell ref="V49:W50"/>
    <mergeCell ref="X49:AA49"/>
    <mergeCell ref="AB49:AC50"/>
    <mergeCell ref="AD49:AE50"/>
    <mergeCell ref="AF49:AG50"/>
    <mergeCell ref="B46:C46"/>
    <mergeCell ref="B47:C47"/>
    <mergeCell ref="D46:E46"/>
    <mergeCell ref="D47:E47"/>
    <mergeCell ref="B44:C44"/>
    <mergeCell ref="B45:C45"/>
    <mergeCell ref="D44:E44"/>
    <mergeCell ref="D45:E45"/>
    <mergeCell ref="B50:C50"/>
    <mergeCell ref="X50:Y50"/>
    <mergeCell ref="Z50:AA50"/>
    <mergeCell ref="AH51:AI51"/>
    <mergeCell ref="B52:C52"/>
    <mergeCell ref="V52:W52"/>
    <mergeCell ref="X52:Y52"/>
    <mergeCell ref="Z52:AA52"/>
    <mergeCell ref="AB52:AC52"/>
    <mergeCell ref="AD52:AE52"/>
    <mergeCell ref="AF52:AG52"/>
    <mergeCell ref="AH52:AI52"/>
    <mergeCell ref="B51:C51"/>
    <mergeCell ref="V51:W51"/>
    <mergeCell ref="X51:Y51"/>
    <mergeCell ref="Z51:AA51"/>
    <mergeCell ref="AB51:AC51"/>
    <mergeCell ref="AD51:AE51"/>
    <mergeCell ref="AF51:AG51"/>
    <mergeCell ref="AD53:AE53"/>
    <mergeCell ref="AF53:AG53"/>
    <mergeCell ref="AH53:AI53"/>
    <mergeCell ref="B54:C54"/>
    <mergeCell ref="V54:W54"/>
    <mergeCell ref="X54:Y54"/>
    <mergeCell ref="Z54:AA54"/>
    <mergeCell ref="AB54:AC54"/>
    <mergeCell ref="AD54:AE54"/>
    <mergeCell ref="AF54:AG54"/>
    <mergeCell ref="AH54:AI54"/>
    <mergeCell ref="B53:C53"/>
    <mergeCell ref="V53:W53"/>
    <mergeCell ref="X53:Y53"/>
    <mergeCell ref="Z53:AA53"/>
    <mergeCell ref="AB53:AC53"/>
    <mergeCell ref="AD55:AE55"/>
    <mergeCell ref="AF55:AG55"/>
    <mergeCell ref="AH55:AI55"/>
    <mergeCell ref="B56:C56"/>
    <mergeCell ref="V56:W56"/>
    <mergeCell ref="X56:Y56"/>
    <mergeCell ref="Z56:AA56"/>
    <mergeCell ref="AB56:AC56"/>
    <mergeCell ref="AD56:AE56"/>
    <mergeCell ref="AF56:AG56"/>
    <mergeCell ref="AH56:AI56"/>
    <mergeCell ref="B55:C55"/>
    <mergeCell ref="V55:W55"/>
    <mergeCell ref="X55:Y55"/>
    <mergeCell ref="Z55:AA55"/>
    <mergeCell ref="AB55:AC55"/>
    <mergeCell ref="AD57:AE57"/>
    <mergeCell ref="AF57:AG57"/>
    <mergeCell ref="AH57:AI57"/>
    <mergeCell ref="B58:C58"/>
    <mergeCell ref="V58:W58"/>
    <mergeCell ref="X58:Y58"/>
    <mergeCell ref="Z58:AA58"/>
    <mergeCell ref="AB58:AC58"/>
    <mergeCell ref="AD58:AE58"/>
    <mergeCell ref="AF58:AG58"/>
    <mergeCell ref="AH58:AI58"/>
    <mergeCell ref="B57:C57"/>
    <mergeCell ref="V57:W57"/>
    <mergeCell ref="X57:Y57"/>
    <mergeCell ref="Z57:AA57"/>
    <mergeCell ref="AB57:AC57"/>
    <mergeCell ref="AD59:AE59"/>
    <mergeCell ref="AF59:AG59"/>
    <mergeCell ref="AH59:AI59"/>
    <mergeCell ref="B60:C60"/>
    <mergeCell ref="V60:W60"/>
    <mergeCell ref="X60:Y60"/>
    <mergeCell ref="Z60:AA60"/>
    <mergeCell ref="AB60:AC60"/>
    <mergeCell ref="AD60:AE60"/>
    <mergeCell ref="AF60:AG60"/>
    <mergeCell ref="AH60:AI60"/>
    <mergeCell ref="B59:C59"/>
    <mergeCell ref="V59:W59"/>
    <mergeCell ref="X59:Y59"/>
    <mergeCell ref="Z59:AA59"/>
    <mergeCell ref="AB59:AC59"/>
    <mergeCell ref="B65:D65"/>
    <mergeCell ref="AF61:AG61"/>
    <mergeCell ref="AH61:AI61"/>
    <mergeCell ref="B62:D62"/>
    <mergeCell ref="B63:D63"/>
    <mergeCell ref="B64:D64"/>
    <mergeCell ref="B61:D61"/>
    <mergeCell ref="V61:Y61"/>
    <mergeCell ref="Z61:AA61"/>
    <mergeCell ref="AB61:AC61"/>
    <mergeCell ref="AD61:AE61"/>
  </mergeCells>
  <pageMargins left="0.7" right="0.7" top="0.75" bottom="0.75" header="0.3" footer="0.3"/>
  <pageSetup paperSize="9" scale="34"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pageSetUpPr fitToPage="1"/>
  </sheetPr>
  <dimension ref="B1:AT67"/>
  <sheetViews>
    <sheetView topLeftCell="C35" zoomScale="70" zoomScaleNormal="70" workbookViewId="0">
      <selection activeCell="T61" sqref="T61"/>
    </sheetView>
  </sheetViews>
  <sheetFormatPr baseColWidth="10" defaultColWidth="9.140625" defaultRowHeight="15" x14ac:dyDescent="0.25"/>
  <cols>
    <col min="2" max="2" width="14.42578125" customWidth="1"/>
    <col min="3" max="3" width="10" customWidth="1"/>
    <col min="4" max="4" width="9.140625" bestFit="1" customWidth="1"/>
    <col min="5" max="5" width="11.7109375" customWidth="1"/>
    <col min="6" max="6" width="10.85546875" customWidth="1"/>
    <col min="7" max="7" width="9.7109375" customWidth="1"/>
    <col min="8" max="8" width="10.28515625" customWidth="1"/>
    <col min="9" max="9" width="10.5703125" customWidth="1"/>
    <col min="10" max="10" width="8.85546875" customWidth="1"/>
    <col min="13" max="13" width="9.7109375" bestFit="1" customWidth="1"/>
    <col min="14" max="15" width="9.7109375" customWidth="1"/>
    <col min="16" max="16" width="11" customWidth="1"/>
    <col min="17" max="17" width="10.85546875" customWidth="1"/>
    <col min="22" max="22" width="9.140625" bestFit="1" customWidth="1"/>
    <col min="23" max="23" width="7.7109375" customWidth="1"/>
    <col min="24" max="24" width="6.85546875" customWidth="1"/>
    <col min="27" max="27" width="10.85546875" customWidth="1"/>
    <col min="28" max="28" width="11.28515625" customWidth="1"/>
    <col min="29" max="29" width="9" customWidth="1"/>
    <col min="31" max="31" width="9.7109375" customWidth="1"/>
    <col min="36" max="36" width="9.42578125" customWidth="1"/>
    <col min="37" max="37" width="8.28515625" customWidth="1"/>
    <col min="38" max="38" width="8.140625" customWidth="1"/>
    <col min="39" max="39" width="10.28515625" customWidth="1"/>
    <col min="40" max="40" width="16.42578125" bestFit="1" customWidth="1"/>
    <col min="43" max="43" width="11.140625" customWidth="1"/>
    <col min="44" max="44" width="9.85546875" bestFit="1" customWidth="1"/>
    <col min="45" max="45" width="10.28515625" bestFit="1" customWidth="1"/>
    <col min="46" max="46" width="1.28515625" customWidth="1"/>
  </cols>
  <sheetData>
    <row r="1" spans="2:46" ht="36.6" customHeight="1" x14ac:dyDescent="0.25"/>
    <row r="2" spans="2:46" ht="46.15" customHeight="1" x14ac:dyDescent="0.7">
      <c r="C2" s="298" t="s">
        <v>109</v>
      </c>
      <c r="D2" s="298"/>
      <c r="E2" s="298"/>
      <c r="F2" s="298"/>
      <c r="G2" s="298"/>
      <c r="H2" s="298"/>
      <c r="I2" s="298"/>
      <c r="J2" s="298"/>
      <c r="K2" s="298"/>
      <c r="L2" s="298"/>
      <c r="M2" s="298"/>
      <c r="N2" s="298"/>
      <c r="O2" s="298"/>
      <c r="P2" s="298"/>
      <c r="Q2" s="298"/>
      <c r="R2" s="298"/>
      <c r="S2" s="298"/>
      <c r="T2" s="298"/>
      <c r="U2" s="298"/>
      <c r="V2" s="298"/>
      <c r="W2" s="298"/>
      <c r="X2" s="298"/>
      <c r="Y2" s="298"/>
      <c r="Z2" s="298"/>
      <c r="AA2" s="298"/>
    </row>
    <row r="3" spans="2:46" ht="31.9" customHeight="1" thickBot="1" x14ac:dyDescent="0.3"/>
    <row r="4" spans="2:46" ht="18.75" x14ac:dyDescent="0.3">
      <c r="B4" s="1"/>
      <c r="C4" s="2"/>
      <c r="D4" s="2"/>
      <c r="E4" s="2"/>
      <c r="F4" s="2"/>
      <c r="G4" s="2"/>
      <c r="H4" s="2"/>
      <c r="I4" s="2"/>
      <c r="J4" s="2"/>
      <c r="K4" s="2"/>
      <c r="L4" s="2"/>
      <c r="M4" s="2"/>
      <c r="N4" s="2"/>
      <c r="O4" s="2"/>
      <c r="P4" s="2"/>
      <c r="Q4" s="2"/>
      <c r="R4" s="2"/>
      <c r="S4" s="2"/>
      <c r="T4" s="2"/>
      <c r="U4" s="2"/>
      <c r="V4" s="2"/>
      <c r="W4" s="2"/>
      <c r="X4" s="2"/>
      <c r="Y4" s="3"/>
      <c r="Z4" s="2"/>
      <c r="AA4" s="3"/>
      <c r="AB4" s="3"/>
      <c r="AC4" s="3"/>
      <c r="AD4" s="3"/>
      <c r="AE4" s="3"/>
      <c r="AF4" s="3"/>
      <c r="AG4" s="3"/>
      <c r="AH4" s="3"/>
      <c r="AI4" s="3"/>
      <c r="AJ4" s="3"/>
      <c r="AK4" s="3"/>
      <c r="AL4" s="3"/>
      <c r="AM4" s="2"/>
      <c r="AN4" s="299"/>
      <c r="AO4" s="299"/>
      <c r="AP4" s="299"/>
      <c r="AQ4" s="299"/>
      <c r="AR4" s="3"/>
      <c r="AS4" s="3"/>
      <c r="AT4" s="4"/>
    </row>
    <row r="5" spans="2:46" ht="18.75" x14ac:dyDescent="0.3">
      <c r="B5" s="5"/>
      <c r="C5" s="6"/>
      <c r="D5" s="6"/>
      <c r="E5" s="6"/>
      <c r="F5" s="6"/>
      <c r="G5" s="6"/>
      <c r="H5" s="6"/>
      <c r="I5" s="6"/>
      <c r="J5" s="6"/>
      <c r="K5" s="6"/>
      <c r="L5" s="6"/>
      <c r="M5" s="6"/>
      <c r="N5" s="6"/>
      <c r="O5" s="6"/>
      <c r="P5" s="6"/>
      <c r="Q5" s="6"/>
      <c r="R5" s="6"/>
      <c r="S5" s="6"/>
      <c r="T5" s="6"/>
      <c r="U5" s="6"/>
      <c r="V5" s="6"/>
      <c r="W5" s="6"/>
      <c r="X5" s="6"/>
      <c r="Y5" s="6"/>
      <c r="Z5" s="6"/>
      <c r="AA5" s="7"/>
      <c r="AB5" s="7"/>
      <c r="AC5" s="7"/>
      <c r="AD5" s="7"/>
      <c r="AE5" s="7"/>
      <c r="AF5" s="7"/>
      <c r="AG5" s="7"/>
      <c r="AH5" s="7"/>
      <c r="AI5" s="7"/>
      <c r="AJ5" s="7"/>
      <c r="AK5" s="7"/>
      <c r="AL5" s="7"/>
      <c r="AM5" s="7"/>
      <c r="AN5" s="7"/>
      <c r="AO5" s="8"/>
      <c r="AP5" s="9"/>
      <c r="AQ5" s="7"/>
      <c r="AR5" s="7"/>
      <c r="AS5" s="7"/>
      <c r="AT5" s="10"/>
    </row>
    <row r="6" spans="2:46" ht="18.75" x14ac:dyDescent="0.3">
      <c r="B6" s="5"/>
      <c r="C6" s="6"/>
      <c r="D6" s="6"/>
      <c r="E6" s="6"/>
      <c r="F6" s="6"/>
      <c r="G6" s="6"/>
      <c r="H6" s="6"/>
      <c r="I6" s="6"/>
      <c r="J6" s="6"/>
      <c r="K6" s="6"/>
      <c r="L6" s="6"/>
      <c r="M6" s="6"/>
      <c r="N6" s="6"/>
      <c r="O6" s="6"/>
      <c r="P6" s="6"/>
      <c r="Q6" s="6"/>
      <c r="R6" s="6"/>
      <c r="S6" s="6"/>
      <c r="T6" s="6"/>
      <c r="U6" s="6"/>
      <c r="V6" s="6"/>
      <c r="W6" s="6"/>
      <c r="X6" s="6"/>
      <c r="Y6" s="6"/>
      <c r="Z6" s="55"/>
      <c r="AA6" s="55"/>
      <c r="AB6" s="7"/>
      <c r="AC6" s="7"/>
      <c r="AD6" s="7"/>
      <c r="AE6" s="7"/>
      <c r="AF6" s="300"/>
      <c r="AG6" s="300"/>
      <c r="AH6" s="7"/>
      <c r="AL6" s="16">
        <f>D60</f>
        <v>3.6361929000000001E-2</v>
      </c>
      <c r="AM6" s="9" t="s">
        <v>1</v>
      </c>
      <c r="AN6" s="7"/>
      <c r="AO6" s="11"/>
      <c r="AP6" s="9"/>
      <c r="AQ6" s="7"/>
      <c r="AR6" s="7"/>
      <c r="AS6" s="7"/>
      <c r="AT6" s="10"/>
    </row>
    <row r="7" spans="2:46" ht="18.75" x14ac:dyDescent="0.3">
      <c r="B7" s="5"/>
      <c r="C7" s="6"/>
      <c r="D7" s="6"/>
      <c r="E7" s="6"/>
      <c r="F7" s="6"/>
      <c r="G7" s="6"/>
      <c r="H7" s="6"/>
      <c r="I7" s="6"/>
      <c r="J7" s="6"/>
      <c r="K7" s="6"/>
      <c r="L7" s="6"/>
      <c r="M7" s="6"/>
      <c r="N7" s="6"/>
      <c r="O7" s="6"/>
      <c r="P7" s="6"/>
      <c r="Q7" s="6"/>
      <c r="R7" s="6"/>
      <c r="S7" s="6"/>
      <c r="T7" s="6"/>
      <c r="U7" s="6"/>
      <c r="V7" s="55"/>
      <c r="W7" s="55"/>
      <c r="X7" s="6"/>
      <c r="Y7" s="6"/>
      <c r="Z7" s="55"/>
      <c r="AA7" s="12" t="s">
        <v>2</v>
      </c>
      <c r="AB7" s="12"/>
      <c r="AC7" s="7"/>
      <c r="AD7" s="7"/>
      <c r="AE7" s="7"/>
      <c r="AF7" s="8"/>
      <c r="AG7" s="9"/>
      <c r="AH7" s="7"/>
      <c r="AI7" s="7"/>
      <c r="AJ7" s="7"/>
      <c r="AK7" s="7"/>
      <c r="AL7" s="7"/>
      <c r="AM7" s="7"/>
      <c r="AN7" s="7"/>
      <c r="AO7" s="7"/>
      <c r="AP7" s="7"/>
      <c r="AQ7" s="7"/>
      <c r="AR7" s="7"/>
      <c r="AS7" s="7"/>
      <c r="AT7" s="10"/>
    </row>
    <row r="8" spans="2:46" ht="18.75" x14ac:dyDescent="0.3">
      <c r="B8" s="5"/>
      <c r="C8" s="6"/>
      <c r="D8" s="6"/>
      <c r="E8" s="6"/>
      <c r="F8" s="6"/>
      <c r="G8" s="6"/>
      <c r="H8" s="6"/>
      <c r="I8" s="6"/>
      <c r="J8" s="6"/>
      <c r="K8" s="6"/>
      <c r="L8" s="6"/>
      <c r="M8" s="6"/>
      <c r="N8" s="6"/>
      <c r="O8" s="6"/>
      <c r="P8" s="6"/>
      <c r="Q8" s="6"/>
      <c r="R8" s="6"/>
      <c r="S8" s="6"/>
      <c r="T8" s="6"/>
      <c r="U8" s="6"/>
      <c r="V8" s="6"/>
      <c r="W8" s="6"/>
      <c r="X8" s="6"/>
      <c r="Y8" s="6"/>
      <c r="Z8" s="11"/>
      <c r="AA8" s="8">
        <f>W13*Z20</f>
        <v>4.5389999999999997</v>
      </c>
      <c r="AB8" s="9" t="s">
        <v>1</v>
      </c>
      <c r="AC8" s="6"/>
      <c r="AD8" s="6"/>
      <c r="AE8" s="6"/>
      <c r="AF8" s="11"/>
      <c r="AG8" s="9"/>
      <c r="AH8" s="7"/>
      <c r="AI8" s="7"/>
      <c r="AJ8" s="7"/>
      <c r="AK8" s="7"/>
      <c r="AL8" s="7"/>
      <c r="AM8" s="6"/>
      <c r="AN8" s="7"/>
      <c r="AO8" s="55"/>
      <c r="AP8" s="55"/>
      <c r="AQ8" s="7"/>
      <c r="AR8" s="7"/>
      <c r="AS8" s="7"/>
      <c r="AT8" s="10"/>
    </row>
    <row r="9" spans="2:46" ht="18.75" x14ac:dyDescent="0.3">
      <c r="B9" s="5"/>
      <c r="C9" s="6"/>
      <c r="D9" s="6"/>
      <c r="E9" s="6"/>
      <c r="F9" s="6"/>
      <c r="G9" s="6"/>
      <c r="H9" s="6"/>
      <c r="I9" s="6"/>
      <c r="J9" s="6"/>
      <c r="K9" s="6"/>
      <c r="L9" s="6"/>
      <c r="M9" s="6"/>
      <c r="N9" s="6"/>
      <c r="O9" s="6"/>
      <c r="P9" s="6"/>
      <c r="Q9" s="6"/>
      <c r="R9" s="6"/>
      <c r="S9" s="6"/>
      <c r="T9" s="6"/>
      <c r="U9" s="6"/>
      <c r="V9" s="55"/>
      <c r="W9" s="55"/>
      <c r="X9" s="55"/>
      <c r="Y9" s="6"/>
      <c r="Z9" s="6"/>
      <c r="AA9" s="55"/>
      <c r="AB9" s="55"/>
      <c r="AC9" s="7"/>
      <c r="AD9" s="6"/>
      <c r="AE9" s="6"/>
      <c r="AF9" s="7"/>
      <c r="AG9" s="7"/>
      <c r="AH9" s="7"/>
      <c r="AI9" s="6"/>
      <c r="AJ9" s="6"/>
      <c r="AK9" s="6"/>
      <c r="AL9" s="6"/>
      <c r="AM9" s="55"/>
      <c r="AN9" s="55"/>
      <c r="AO9" s="55"/>
      <c r="AP9" s="55"/>
      <c r="AQ9" s="6"/>
      <c r="AR9" s="6"/>
      <c r="AS9" s="7"/>
      <c r="AT9" s="10"/>
    </row>
    <row r="10" spans="2:46" ht="21" x14ac:dyDescent="0.35">
      <c r="B10" s="5"/>
      <c r="C10" s="7"/>
      <c r="D10" s="7"/>
      <c r="E10" s="7"/>
      <c r="F10" s="7"/>
      <c r="G10" s="7"/>
      <c r="H10" s="6"/>
      <c r="I10" s="6"/>
      <c r="J10" s="301"/>
      <c r="K10" s="301"/>
      <c r="L10" s="6"/>
      <c r="M10" s="6"/>
      <c r="N10" s="6"/>
      <c r="O10" s="6"/>
      <c r="P10" s="6"/>
      <c r="Q10" s="55"/>
      <c r="R10" s="55"/>
      <c r="S10" s="55"/>
      <c r="T10" s="55"/>
      <c r="U10" s="55"/>
      <c r="V10" s="11"/>
      <c r="W10" s="55"/>
      <c r="X10" s="55"/>
      <c r="Y10" s="6"/>
      <c r="Z10" s="6"/>
      <c r="AA10" s="55"/>
      <c r="AB10" s="55"/>
      <c r="AC10" s="7"/>
      <c r="AD10" s="7"/>
      <c r="AE10" s="7"/>
      <c r="AF10" s="7"/>
      <c r="AG10" s="7"/>
      <c r="AH10" s="7"/>
      <c r="AI10" s="6"/>
      <c r="AJ10" s="6"/>
      <c r="AK10" s="55"/>
      <c r="AL10" s="55"/>
      <c r="AM10" s="55"/>
      <c r="AN10" s="300" t="s">
        <v>10</v>
      </c>
      <c r="AO10" s="300"/>
      <c r="AP10" s="9"/>
      <c r="AQ10" s="7"/>
      <c r="AR10" s="7"/>
      <c r="AS10" s="55"/>
      <c r="AT10" s="10"/>
    </row>
    <row r="11" spans="2:46" ht="22.9" customHeight="1" x14ac:dyDescent="0.3">
      <c r="B11" s="56"/>
      <c r="C11" s="55"/>
      <c r="D11" s="6"/>
      <c r="E11" s="6"/>
      <c r="F11" s="6"/>
      <c r="G11" s="7"/>
      <c r="H11" s="6"/>
      <c r="I11" s="6"/>
      <c r="J11" s="6"/>
      <c r="K11" s="6"/>
      <c r="L11" s="6"/>
      <c r="M11" s="6"/>
      <c r="N11" s="6"/>
      <c r="O11" s="6"/>
      <c r="P11" s="6"/>
      <c r="Q11" s="55"/>
      <c r="R11" s="55"/>
      <c r="S11" s="55"/>
      <c r="T11" s="55"/>
      <c r="U11" s="55"/>
      <c r="V11" s="6"/>
      <c r="W11" s="6"/>
      <c r="X11" s="6"/>
      <c r="Y11" s="6"/>
      <c r="Z11" s="55"/>
      <c r="AA11" s="55"/>
      <c r="AB11" s="300" t="s">
        <v>3</v>
      </c>
      <c r="AC11" s="300"/>
      <c r="AD11" s="7"/>
      <c r="AE11" s="7"/>
      <c r="AF11" s="7"/>
      <c r="AI11" s="6"/>
      <c r="AJ11" s="6"/>
      <c r="AK11" s="16"/>
      <c r="AL11" s="9"/>
      <c r="AM11" s="7"/>
      <c r="AN11" s="16">
        <f>AG13-AL6+AL23</f>
        <v>3.5998309709999994</v>
      </c>
      <c r="AO11" s="9" t="s">
        <v>1</v>
      </c>
      <c r="AP11" s="7"/>
      <c r="AQ11" s="7"/>
      <c r="AR11" s="7"/>
      <c r="AS11" s="55"/>
      <c r="AT11" s="10"/>
    </row>
    <row r="12" spans="2:46" ht="18.75" x14ac:dyDescent="0.3">
      <c r="B12" s="314" t="s">
        <v>0</v>
      </c>
      <c r="C12" s="300"/>
      <c r="D12" s="6"/>
      <c r="E12" s="6"/>
      <c r="F12" s="6"/>
      <c r="G12" s="7"/>
      <c r="H12" s="6"/>
      <c r="I12" s="6"/>
      <c r="J12" s="6"/>
      <c r="K12" s="6"/>
      <c r="L12" s="6"/>
      <c r="M12" s="6"/>
      <c r="N12" s="6"/>
      <c r="O12" s="6"/>
      <c r="P12" s="6"/>
      <c r="Q12" s="55"/>
      <c r="R12" s="55"/>
      <c r="S12" s="55"/>
      <c r="T12" s="55"/>
      <c r="U12" s="55"/>
      <c r="V12" s="6"/>
      <c r="W12" s="36" t="s">
        <v>15</v>
      </c>
      <c r="X12" s="6"/>
      <c r="Y12" s="6"/>
      <c r="Z12" s="55"/>
      <c r="AA12" s="55"/>
      <c r="AB12" s="8">
        <f>AA8</f>
        <v>4.5389999999999997</v>
      </c>
      <c r="AC12" s="9" t="s">
        <v>1</v>
      </c>
      <c r="AD12" s="7"/>
      <c r="AE12" s="7"/>
      <c r="AF12" s="7"/>
      <c r="AG12" s="300" t="s">
        <v>49</v>
      </c>
      <c r="AH12" s="300"/>
      <c r="AI12" s="6"/>
      <c r="AJ12" s="6"/>
      <c r="AK12" s="6"/>
      <c r="AL12" s="55"/>
      <c r="AM12" s="55"/>
      <c r="AN12" s="14"/>
      <c r="AO12" s="55"/>
      <c r="AP12" s="55"/>
      <c r="AQ12" s="14"/>
      <c r="AR12" s="7"/>
      <c r="AS12" s="55"/>
      <c r="AT12" s="10"/>
    </row>
    <row r="13" spans="2:46" ht="18.75" x14ac:dyDescent="0.3">
      <c r="B13" s="13">
        <f>D51</f>
        <v>6</v>
      </c>
      <c r="C13" s="9" t="s">
        <v>1</v>
      </c>
      <c r="D13" s="6"/>
      <c r="E13" s="6"/>
      <c r="F13" s="6"/>
      <c r="G13" s="9"/>
      <c r="H13" s="9"/>
      <c r="I13" s="6"/>
      <c r="J13" s="6"/>
      <c r="K13" s="6"/>
      <c r="L13" s="6"/>
      <c r="M13" s="8">
        <f>G14-K24</f>
        <v>6</v>
      </c>
      <c r="N13" s="45" t="s">
        <v>1</v>
      </c>
      <c r="O13" s="6"/>
      <c r="P13" s="6"/>
      <c r="Q13" s="8">
        <f>M13-P23</f>
        <v>6</v>
      </c>
      <c r="R13" s="9" t="s">
        <v>1</v>
      </c>
      <c r="S13" s="6"/>
      <c r="T13" s="6"/>
      <c r="U13" s="6"/>
      <c r="V13" s="6"/>
      <c r="W13" s="11">
        <f>Q13-S23</f>
        <v>5.34</v>
      </c>
      <c r="X13" s="9" t="s">
        <v>1</v>
      </c>
      <c r="Y13" s="6"/>
      <c r="Z13" s="55"/>
      <c r="AA13" s="55"/>
      <c r="AB13" s="11"/>
      <c r="AC13" s="9"/>
      <c r="AD13" s="7"/>
      <c r="AE13" s="7"/>
      <c r="AF13" s="7"/>
      <c r="AG13" s="8">
        <f>(AD20)*AB12</f>
        <v>2.7687899999999996</v>
      </c>
      <c r="AH13" s="9" t="s">
        <v>1</v>
      </c>
      <c r="AI13" s="6"/>
      <c r="AJ13" s="6"/>
      <c r="AK13" s="8"/>
      <c r="AL13" s="9"/>
      <c r="AM13" s="55"/>
      <c r="AN13" s="6"/>
      <c r="AO13" s="55"/>
      <c r="AP13" s="55"/>
      <c r="AQ13" s="7"/>
      <c r="AR13" s="6"/>
      <c r="AS13" s="6"/>
      <c r="AT13" s="17"/>
    </row>
    <row r="14" spans="2:46" ht="18.75" x14ac:dyDescent="0.3">
      <c r="B14" s="5"/>
      <c r="C14" s="6"/>
      <c r="D14" s="6"/>
      <c r="E14" s="6"/>
      <c r="F14" s="6"/>
      <c r="G14" s="8">
        <f>B13-G24</f>
        <v>6</v>
      </c>
      <c r="H14" s="9" t="s">
        <v>1</v>
      </c>
      <c r="I14" s="6"/>
      <c r="J14" s="6"/>
      <c r="K14" s="6"/>
      <c r="L14" s="6"/>
      <c r="M14" s="55"/>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7"/>
      <c r="AP14" s="7"/>
      <c r="AQ14" s="6"/>
      <c r="AR14" s="6"/>
      <c r="AS14" s="6"/>
      <c r="AT14" s="18"/>
    </row>
    <row r="15" spans="2:46" ht="18.75" x14ac:dyDescent="0.3">
      <c r="B15" s="5"/>
      <c r="C15" s="6"/>
      <c r="D15" s="6"/>
      <c r="E15" s="6"/>
      <c r="F15" s="6"/>
      <c r="G15" s="6"/>
      <c r="H15" s="6"/>
      <c r="I15" s="6"/>
      <c r="J15" s="6"/>
      <c r="K15" s="6"/>
      <c r="L15" s="6"/>
      <c r="M15" s="6"/>
      <c r="N15" s="6"/>
      <c r="O15" s="6"/>
      <c r="P15" s="6"/>
      <c r="Q15" s="6"/>
      <c r="R15" s="6"/>
      <c r="S15" s="6"/>
      <c r="T15" s="6"/>
      <c r="U15" s="6"/>
      <c r="V15" s="6"/>
      <c r="W15" s="6"/>
      <c r="X15" s="6"/>
      <c r="Y15" s="6"/>
      <c r="Z15" s="6"/>
      <c r="AA15" s="6"/>
      <c r="AB15" s="6"/>
      <c r="AC15" s="55"/>
      <c r="AD15" s="55"/>
      <c r="AE15" s="6"/>
      <c r="AF15" s="6"/>
      <c r="AG15" s="6"/>
      <c r="AH15" s="6"/>
      <c r="AI15" s="6"/>
      <c r="AJ15" s="6"/>
      <c r="AK15" s="6"/>
      <c r="AL15" s="6"/>
      <c r="AM15" s="6"/>
      <c r="AN15" s="6"/>
      <c r="AO15" s="6"/>
      <c r="AP15" s="6"/>
      <c r="AQ15" s="6"/>
      <c r="AR15" s="6"/>
      <c r="AS15" s="6"/>
      <c r="AT15" s="18"/>
    </row>
    <row r="16" spans="2:46" ht="18.75" x14ac:dyDescent="0.3">
      <c r="B16" s="5"/>
      <c r="C16" s="6"/>
      <c r="D16" s="6"/>
      <c r="E16" s="6"/>
      <c r="F16" s="6"/>
      <c r="G16" s="6"/>
      <c r="H16" s="6"/>
      <c r="I16" s="6"/>
      <c r="J16" s="6"/>
      <c r="K16" s="6"/>
      <c r="L16" s="6"/>
      <c r="M16" s="6"/>
      <c r="N16" s="6"/>
      <c r="O16" s="6"/>
      <c r="P16" s="6"/>
      <c r="Q16" s="6"/>
      <c r="R16" s="6"/>
      <c r="S16" s="6"/>
      <c r="T16" s="6"/>
      <c r="U16" s="6"/>
      <c r="V16" s="6"/>
      <c r="W16" s="6"/>
      <c r="X16" s="6"/>
      <c r="Y16" s="6"/>
      <c r="Z16" s="6"/>
      <c r="AA16" s="6"/>
      <c r="AB16" s="6"/>
      <c r="AC16" s="55"/>
      <c r="AD16" s="55"/>
      <c r="AE16" s="7"/>
      <c r="AF16" s="6"/>
      <c r="AG16" s="6"/>
      <c r="AH16" s="6"/>
      <c r="AI16" s="6"/>
      <c r="AJ16" s="6"/>
      <c r="AK16" s="6"/>
      <c r="AL16" s="6"/>
      <c r="AM16" s="6"/>
      <c r="AN16" s="6"/>
      <c r="AO16" s="6"/>
      <c r="AP16" s="6"/>
      <c r="AQ16" s="6"/>
      <c r="AR16" s="6"/>
      <c r="AS16" s="6"/>
      <c r="AT16" s="18"/>
    </row>
    <row r="17" spans="2:46" ht="18.75" x14ac:dyDescent="0.3">
      <c r="B17" s="5"/>
      <c r="C17" s="6"/>
      <c r="D17" s="6"/>
      <c r="E17" s="6"/>
      <c r="F17" s="6"/>
      <c r="G17" s="6"/>
      <c r="H17" s="6"/>
      <c r="I17" s="6"/>
      <c r="J17" s="6"/>
      <c r="K17" s="6"/>
      <c r="L17" s="6"/>
      <c r="M17" s="6"/>
      <c r="N17" s="6"/>
      <c r="O17" s="6"/>
      <c r="P17" s="6"/>
      <c r="Q17" s="6"/>
      <c r="R17" s="6"/>
      <c r="S17" s="6"/>
      <c r="T17" s="6"/>
      <c r="U17" s="6"/>
      <c r="V17" s="6"/>
      <c r="W17" s="6"/>
      <c r="X17" s="6"/>
      <c r="Y17" s="6"/>
      <c r="Z17" s="6"/>
      <c r="AA17" s="6"/>
      <c r="AB17" s="6"/>
      <c r="AC17" s="55"/>
      <c r="AD17" s="55"/>
      <c r="AE17" s="7"/>
      <c r="AF17" s="6"/>
      <c r="AG17" s="6"/>
      <c r="AH17" s="6"/>
      <c r="AI17" s="6"/>
      <c r="AJ17" s="6"/>
      <c r="AK17" s="6"/>
      <c r="AL17" s="6"/>
      <c r="AM17" s="6"/>
      <c r="AN17" s="6"/>
      <c r="AO17" s="6"/>
      <c r="AP17" s="6"/>
      <c r="AQ17" s="6"/>
      <c r="AR17" s="6"/>
      <c r="AS17" s="6"/>
      <c r="AT17" s="18"/>
    </row>
    <row r="18" spans="2:46" ht="22.5" x14ac:dyDescent="0.35">
      <c r="B18" s="5"/>
      <c r="C18" s="6"/>
      <c r="D18" s="19"/>
      <c r="E18" s="20"/>
      <c r="F18" s="19"/>
      <c r="G18" s="6"/>
      <c r="H18" s="6"/>
      <c r="I18" s="6"/>
      <c r="J18" s="6"/>
      <c r="K18" s="6"/>
      <c r="L18" s="6"/>
      <c r="M18" s="6"/>
      <c r="N18" s="6"/>
      <c r="O18" s="6"/>
      <c r="P18" s="6"/>
      <c r="Q18" s="6"/>
      <c r="R18" s="6"/>
      <c r="S18" s="6"/>
      <c r="T18" s="6"/>
      <c r="U18" s="6"/>
      <c r="V18" s="6"/>
      <c r="W18" s="6"/>
      <c r="X18" s="6"/>
      <c r="Y18" s="6"/>
      <c r="Z18" s="6"/>
      <c r="AA18" s="6"/>
      <c r="AB18" s="6"/>
      <c r="AC18" s="7"/>
      <c r="AD18" s="7"/>
      <c r="AE18" s="7"/>
      <c r="AF18" s="6"/>
      <c r="AG18" s="6"/>
      <c r="AH18" s="6"/>
      <c r="AI18" s="6"/>
      <c r="AJ18" s="6"/>
      <c r="AK18" s="6"/>
      <c r="AL18" s="6"/>
      <c r="AM18" s="6"/>
      <c r="AN18" s="6"/>
      <c r="AO18" s="6"/>
      <c r="AP18" s="6"/>
      <c r="AQ18" s="6"/>
      <c r="AR18" s="6"/>
      <c r="AS18" s="6"/>
      <c r="AT18" s="18"/>
    </row>
    <row r="19" spans="2:46" ht="23.25" x14ac:dyDescent="0.35">
      <c r="B19" s="5"/>
      <c r="C19" s="6"/>
      <c r="D19" s="19"/>
      <c r="E19" s="21"/>
      <c r="F19" s="61">
        <f>D40</f>
        <v>1</v>
      </c>
      <c r="G19" s="6"/>
      <c r="H19" s="7"/>
      <c r="I19" s="7"/>
      <c r="J19" s="7"/>
      <c r="K19" s="23">
        <v>1</v>
      </c>
      <c r="L19" s="7"/>
      <c r="M19" s="7"/>
      <c r="N19" s="7"/>
      <c r="O19" s="6"/>
      <c r="P19" s="6"/>
      <c r="Q19" s="6"/>
      <c r="R19" s="6"/>
      <c r="S19" s="6"/>
      <c r="T19" s="23">
        <f>D43</f>
        <v>0.89</v>
      </c>
      <c r="U19" s="6"/>
      <c r="V19" s="6"/>
      <c r="W19" s="6"/>
      <c r="X19" s="6"/>
      <c r="Y19" s="6"/>
      <c r="Z19" s="6"/>
      <c r="AA19" s="6"/>
      <c r="AB19" s="6"/>
      <c r="AC19" s="6"/>
      <c r="AD19" s="7"/>
      <c r="AE19" s="6"/>
      <c r="AF19" s="6"/>
      <c r="AG19" s="6"/>
      <c r="AH19" s="6"/>
      <c r="AI19" s="6"/>
      <c r="AJ19" s="8"/>
      <c r="AK19" s="9"/>
      <c r="AL19" s="6"/>
      <c r="AM19" s="6"/>
      <c r="AN19" s="6"/>
      <c r="AO19" s="6"/>
      <c r="AP19" s="6"/>
      <c r="AQ19" s="6"/>
      <c r="AR19" s="6"/>
      <c r="AS19" s="6"/>
      <c r="AT19" s="18"/>
    </row>
    <row r="20" spans="2:46" ht="31.15" customHeight="1" x14ac:dyDescent="0.35">
      <c r="B20" s="5"/>
      <c r="C20" s="6"/>
      <c r="D20" s="6"/>
      <c r="E20" s="22"/>
      <c r="F20" s="55"/>
      <c r="G20" s="55"/>
      <c r="H20" s="7"/>
      <c r="I20" s="7"/>
      <c r="J20" s="7"/>
      <c r="K20" s="7"/>
      <c r="L20" s="7"/>
      <c r="M20" s="7"/>
      <c r="N20" s="7"/>
      <c r="O20" s="6"/>
      <c r="P20" s="55"/>
      <c r="Q20" s="55"/>
      <c r="R20" s="55"/>
      <c r="S20" s="55"/>
      <c r="T20" s="55"/>
      <c r="U20" s="6"/>
      <c r="V20" s="6"/>
      <c r="W20" s="6"/>
      <c r="X20" s="23"/>
      <c r="Y20" s="6"/>
      <c r="Z20" s="25">
        <f>D44</f>
        <v>0.85</v>
      </c>
      <c r="AA20" s="6"/>
      <c r="AB20" s="6"/>
      <c r="AC20" s="6"/>
      <c r="AD20" s="26">
        <f>D46</f>
        <v>0.61</v>
      </c>
      <c r="AE20" s="6"/>
      <c r="AF20" s="6"/>
      <c r="AG20" s="6"/>
      <c r="AH20" s="6"/>
      <c r="AI20" s="7"/>
      <c r="AJ20" s="11"/>
      <c r="AL20" s="7"/>
      <c r="AM20" s="6"/>
      <c r="AN20" s="7"/>
      <c r="AO20" s="55"/>
      <c r="AP20" s="6"/>
      <c r="AQ20" s="6"/>
      <c r="AR20" s="6"/>
      <c r="AS20" s="6"/>
      <c r="AT20" s="10"/>
    </row>
    <row r="21" spans="2:46" ht="19.5" thickBot="1" x14ac:dyDescent="0.35">
      <c r="B21" s="5"/>
      <c r="C21" s="6"/>
      <c r="D21" s="6"/>
      <c r="E21" s="6"/>
      <c r="F21" s="6"/>
      <c r="G21" s="6"/>
      <c r="H21" s="6"/>
      <c r="I21" s="6"/>
      <c r="J21" s="6"/>
      <c r="K21" s="6"/>
      <c r="L21" s="6"/>
      <c r="M21" s="6"/>
      <c r="N21" s="6"/>
      <c r="O21" s="6"/>
      <c r="P21" s="55"/>
      <c r="Q21" s="55"/>
      <c r="R21" s="55"/>
      <c r="S21" s="55"/>
      <c r="T21" s="55"/>
      <c r="U21" s="6"/>
      <c r="V21" s="6"/>
      <c r="W21" s="6"/>
      <c r="X21" s="6"/>
      <c r="Y21" s="55"/>
      <c r="Z21" s="55"/>
      <c r="AA21" s="6"/>
      <c r="AB21" s="6"/>
      <c r="AC21" s="7"/>
      <c r="AD21" s="55"/>
      <c r="AE21" s="55"/>
      <c r="AF21" s="6"/>
      <c r="AG21" s="55"/>
      <c r="AH21" s="6"/>
      <c r="AI21" s="6"/>
      <c r="AJ21" s="55"/>
      <c r="AK21" s="55"/>
      <c r="AL21" s="6"/>
      <c r="AM21" s="6"/>
      <c r="AN21" s="6"/>
      <c r="AO21" s="55"/>
      <c r="AP21" s="6"/>
      <c r="AQ21" s="6"/>
      <c r="AR21" s="55"/>
      <c r="AS21" s="55"/>
      <c r="AT21" s="10"/>
    </row>
    <row r="22" spans="2:46" ht="23.25" x14ac:dyDescent="0.35">
      <c r="B22" s="5"/>
      <c r="C22" s="6"/>
      <c r="D22" s="6"/>
      <c r="E22" s="6"/>
      <c r="F22" s="6"/>
      <c r="G22" s="6"/>
      <c r="H22" s="300"/>
      <c r="I22" s="300"/>
      <c r="J22" s="6"/>
      <c r="K22" s="6"/>
      <c r="L22" s="6"/>
      <c r="M22" s="6"/>
      <c r="N22" s="6"/>
      <c r="O22" s="6"/>
      <c r="P22" s="300" t="s">
        <v>14</v>
      </c>
      <c r="Q22" s="300"/>
      <c r="R22" s="55"/>
      <c r="S22" s="300" t="s">
        <v>6</v>
      </c>
      <c r="T22" s="300"/>
      <c r="U22" s="6"/>
      <c r="V22" s="6"/>
      <c r="W22" s="6"/>
      <c r="X22" s="6"/>
      <c r="Y22" s="25"/>
      <c r="Z22" s="55"/>
      <c r="AA22" s="6"/>
      <c r="AB22" s="6"/>
      <c r="AC22" s="7"/>
      <c r="AD22" s="7"/>
      <c r="AE22" s="6"/>
      <c r="AF22" s="6"/>
      <c r="AG22" s="26"/>
      <c r="AH22" s="6"/>
      <c r="AI22" s="6"/>
      <c r="AJ22" s="55"/>
      <c r="AK22" s="55"/>
      <c r="AL22" s="300" t="s">
        <v>48</v>
      </c>
      <c r="AM22" s="300"/>
      <c r="AN22" s="6"/>
      <c r="AO22" s="106" t="s">
        <v>102</v>
      </c>
      <c r="AP22" s="27"/>
      <c r="AQ22" s="27"/>
      <c r="AR22" s="105">
        <f>B13</f>
        <v>6</v>
      </c>
      <c r="AS22" s="28" t="s">
        <v>1</v>
      </c>
      <c r="AT22" s="10"/>
    </row>
    <row r="23" spans="2:46" ht="23.25" x14ac:dyDescent="0.35">
      <c r="B23" s="5"/>
      <c r="C23" s="6"/>
      <c r="D23" s="6"/>
      <c r="E23" s="6"/>
      <c r="F23" s="6"/>
      <c r="G23" s="36" t="s">
        <v>12</v>
      </c>
      <c r="H23" s="36"/>
      <c r="J23" s="6"/>
      <c r="K23" s="300" t="s">
        <v>6</v>
      </c>
      <c r="L23" s="300"/>
      <c r="M23" s="6"/>
      <c r="N23" s="6"/>
      <c r="O23" s="6"/>
      <c r="P23" s="16">
        <v>0</v>
      </c>
      <c r="Q23" s="16" t="s">
        <v>1</v>
      </c>
      <c r="R23" s="55"/>
      <c r="S23" s="16">
        <f>(1-T19)*Q13</f>
        <v>0.65999999999999992</v>
      </c>
      <c r="T23" s="9" t="s">
        <v>1</v>
      </c>
      <c r="U23" s="6"/>
      <c r="V23" s="55"/>
      <c r="W23" s="36" t="s">
        <v>13</v>
      </c>
      <c r="X23" s="36"/>
      <c r="Y23" s="25"/>
      <c r="Z23" s="6"/>
      <c r="AA23" s="6"/>
      <c r="AB23" s="6"/>
      <c r="AC23" s="7"/>
      <c r="AD23" s="7"/>
      <c r="AE23" s="6"/>
      <c r="AF23" s="36" t="s">
        <v>7</v>
      </c>
      <c r="AG23" s="36"/>
      <c r="AH23" s="6"/>
      <c r="AI23" s="6"/>
      <c r="AJ23" s="55"/>
      <c r="AK23" s="55"/>
      <c r="AL23" s="16">
        <f>AF24*AI29</f>
        <v>0.86740289999999987</v>
      </c>
      <c r="AM23" s="9" t="s">
        <v>1</v>
      </c>
      <c r="AN23" s="6"/>
      <c r="AO23" s="29" t="s">
        <v>11</v>
      </c>
      <c r="AP23" s="30"/>
      <c r="AQ23" s="30"/>
      <c r="AR23" s="49">
        <f>AN11</f>
        <v>3.5998309709999994</v>
      </c>
      <c r="AS23" s="31" t="s">
        <v>1</v>
      </c>
      <c r="AT23" s="10"/>
    </row>
    <row r="24" spans="2:46" ht="23.25" x14ac:dyDescent="0.35">
      <c r="B24" s="5"/>
      <c r="C24" s="6"/>
      <c r="D24" s="6"/>
      <c r="E24" s="6"/>
      <c r="F24" s="6"/>
      <c r="G24" s="9">
        <f>(1-F19)*B13</f>
        <v>0</v>
      </c>
      <c r="H24" s="9" t="s">
        <v>1</v>
      </c>
      <c r="J24" s="6"/>
      <c r="K24" s="16">
        <f>(1-K19)*G14</f>
        <v>0</v>
      </c>
      <c r="L24" s="9" t="s">
        <v>1</v>
      </c>
      <c r="M24" s="6"/>
      <c r="N24" s="6"/>
      <c r="O24" s="6"/>
      <c r="P24" s="55"/>
      <c r="Q24" s="55"/>
      <c r="R24" s="55"/>
      <c r="S24" s="55"/>
      <c r="T24" s="55"/>
      <c r="U24" s="6"/>
      <c r="V24" s="55"/>
      <c r="W24" s="8">
        <f>W13-AA8</f>
        <v>0.80100000000000016</v>
      </c>
      <c r="X24" s="9" t="s">
        <v>1</v>
      </c>
      <c r="Y24" s="25"/>
      <c r="Z24" s="6"/>
      <c r="AA24" s="6"/>
      <c r="AB24" s="6"/>
      <c r="AC24" s="7"/>
      <c r="AD24" s="7"/>
      <c r="AE24" s="6"/>
      <c r="AF24" s="50">
        <f>AB12*(1-AD20)</f>
        <v>1.7702099999999998</v>
      </c>
      <c r="AG24" s="9" t="s">
        <v>1</v>
      </c>
      <c r="AH24" s="6"/>
      <c r="AI24" s="6"/>
      <c r="AJ24" s="55"/>
      <c r="AK24" s="55"/>
      <c r="AL24" s="6"/>
      <c r="AM24" s="6"/>
      <c r="AN24" s="6"/>
      <c r="AO24" s="29" t="s">
        <v>4</v>
      </c>
      <c r="AP24" s="30"/>
      <c r="AQ24" s="30"/>
      <c r="AR24" s="53">
        <f>AR23/(B13)</f>
        <v>0.59997182849999986</v>
      </c>
      <c r="AS24" s="31"/>
      <c r="AT24" s="10"/>
    </row>
    <row r="25" spans="2:46" ht="24" thickBot="1" x14ac:dyDescent="0.4">
      <c r="B25" s="5"/>
      <c r="C25" s="6"/>
      <c r="D25" s="6"/>
      <c r="E25" s="6"/>
      <c r="F25" s="6"/>
      <c r="G25" s="6"/>
      <c r="H25" s="6"/>
      <c r="I25" s="6"/>
      <c r="J25" s="6"/>
      <c r="K25" s="11"/>
      <c r="L25" s="9"/>
      <c r="M25" s="6"/>
      <c r="N25" s="6"/>
      <c r="O25" s="6"/>
      <c r="P25" s="55"/>
      <c r="Q25" s="55"/>
      <c r="R25" s="55"/>
      <c r="S25" s="55"/>
      <c r="T25" s="55"/>
      <c r="U25" s="6"/>
      <c r="V25" s="11"/>
      <c r="W25" s="9"/>
      <c r="X25" s="55"/>
      <c r="Y25" s="6"/>
      <c r="Z25" s="6"/>
      <c r="AA25" s="6"/>
      <c r="AB25" s="6"/>
      <c r="AC25" s="7"/>
      <c r="AD25" s="7"/>
      <c r="AE25" s="6"/>
      <c r="AH25" s="6"/>
      <c r="AI25" s="6"/>
      <c r="AJ25" s="35"/>
      <c r="AM25" s="46"/>
      <c r="AN25" s="6"/>
      <c r="AO25" s="32" t="s">
        <v>5</v>
      </c>
      <c r="AP25" s="33"/>
      <c r="AQ25" s="33"/>
      <c r="AR25" s="48">
        <f>G24+K24+P23+S23+W24+AF32+AK31</f>
        <v>2.4001690289999997</v>
      </c>
      <c r="AS25" s="34" t="s">
        <v>1</v>
      </c>
      <c r="AT25" s="10"/>
    </row>
    <row r="26" spans="2:46" ht="18.75" x14ac:dyDescent="0.3">
      <c r="B26" s="5"/>
      <c r="C26" s="6"/>
      <c r="D26" s="6"/>
      <c r="E26" s="6"/>
      <c r="F26" s="6"/>
      <c r="G26" s="6"/>
      <c r="H26" s="6"/>
      <c r="I26" s="6"/>
      <c r="J26" s="6"/>
      <c r="K26" s="6"/>
      <c r="L26" s="55"/>
      <c r="M26" s="55"/>
      <c r="N26" s="6"/>
      <c r="O26" s="6"/>
      <c r="P26" s="55"/>
      <c r="Q26" s="55"/>
      <c r="R26" s="55"/>
      <c r="S26" s="55"/>
      <c r="T26" s="55"/>
      <c r="U26" s="6"/>
      <c r="V26" s="6"/>
      <c r="W26" s="7"/>
      <c r="X26" s="7"/>
      <c r="Y26" s="6"/>
      <c r="Z26" s="6"/>
      <c r="AA26" s="6"/>
      <c r="AB26" s="6"/>
      <c r="AC26" s="7"/>
      <c r="AD26" s="7"/>
      <c r="AH26" s="6"/>
      <c r="AI26" s="6"/>
      <c r="AJ26" s="6"/>
      <c r="AM26" s="55"/>
      <c r="AN26" s="55"/>
      <c r="AO26" s="6"/>
      <c r="AP26" s="7"/>
      <c r="AQ26" s="7"/>
      <c r="AR26" s="6"/>
      <c r="AS26" s="6"/>
      <c r="AT26" s="10"/>
    </row>
    <row r="27" spans="2:46" ht="18.75" x14ac:dyDescent="0.3">
      <c r="B27" s="5"/>
      <c r="C27" s="6"/>
      <c r="D27" s="6"/>
      <c r="E27" s="6"/>
      <c r="F27" s="6"/>
      <c r="G27" s="6"/>
      <c r="H27" s="6"/>
      <c r="I27" s="6"/>
      <c r="J27" s="6"/>
      <c r="K27" s="6"/>
      <c r="L27" s="55"/>
      <c r="M27" s="55"/>
      <c r="N27" s="6"/>
      <c r="O27" s="55"/>
      <c r="P27" s="55"/>
      <c r="Q27" s="55"/>
      <c r="R27" s="55"/>
      <c r="S27" s="55"/>
      <c r="T27" s="55"/>
      <c r="U27" s="6"/>
      <c r="V27" s="6"/>
      <c r="W27" s="55"/>
      <c r="X27" s="55"/>
      <c r="Y27" s="6"/>
      <c r="Z27" s="6"/>
      <c r="AA27" s="6"/>
      <c r="AB27" s="7"/>
      <c r="AC27" s="36"/>
      <c r="AD27" s="36"/>
      <c r="AH27" s="6"/>
      <c r="AI27" s="6"/>
      <c r="AJ27" s="6"/>
      <c r="AK27" s="16"/>
      <c r="AL27" s="9"/>
      <c r="AM27" s="55"/>
      <c r="AN27" s="55"/>
      <c r="AO27" s="6"/>
      <c r="AP27" s="7"/>
      <c r="AQ27" s="7"/>
      <c r="AR27" s="6"/>
      <c r="AS27" s="7"/>
      <c r="AT27" s="10"/>
    </row>
    <row r="28" spans="2:46" ht="18.75" x14ac:dyDescent="0.3">
      <c r="B28" s="5"/>
      <c r="C28" s="9"/>
      <c r="D28" s="9"/>
      <c r="E28" s="6"/>
      <c r="F28" s="6"/>
      <c r="G28" s="6"/>
      <c r="H28" s="6"/>
      <c r="I28" s="6"/>
      <c r="J28" s="6"/>
      <c r="K28" s="6"/>
      <c r="L28" s="55"/>
      <c r="M28" s="55"/>
      <c r="N28" s="6"/>
      <c r="O28" s="55"/>
      <c r="P28" s="55"/>
      <c r="Q28" s="55"/>
      <c r="R28" s="55"/>
      <c r="S28" s="55"/>
      <c r="T28" s="55"/>
      <c r="U28" s="6"/>
      <c r="V28" s="6"/>
      <c r="W28" s="55"/>
      <c r="X28" s="55"/>
      <c r="Y28" s="6"/>
      <c r="Z28" s="6"/>
      <c r="AA28" s="6"/>
      <c r="AB28" s="7"/>
      <c r="AC28" s="8"/>
      <c r="AD28" s="8"/>
      <c r="AE28" s="8"/>
      <c r="AF28" s="55"/>
      <c r="AG28" s="55"/>
      <c r="AH28" s="6"/>
      <c r="AI28" s="6"/>
      <c r="AJ28" s="6"/>
      <c r="AK28" s="55"/>
      <c r="AL28" s="55"/>
      <c r="AM28" s="55"/>
      <c r="AN28" s="55"/>
      <c r="AO28" s="6"/>
      <c r="AP28" s="7"/>
      <c r="AQ28" s="7"/>
      <c r="AR28" s="47"/>
      <c r="AS28" s="7"/>
      <c r="AT28" s="10"/>
    </row>
    <row r="29" spans="2:46" ht="18.75" x14ac:dyDescent="0.3">
      <c r="B29" s="5"/>
      <c r="C29" s="37"/>
      <c r="D29" s="9"/>
      <c r="E29" s="6"/>
      <c r="F29" s="6"/>
      <c r="G29" s="6"/>
      <c r="H29" s="6"/>
      <c r="I29" s="6"/>
      <c r="J29" s="6"/>
      <c r="K29" s="6"/>
      <c r="L29" s="6"/>
      <c r="M29" s="6"/>
      <c r="N29" s="6"/>
      <c r="O29" s="55"/>
      <c r="P29" s="55"/>
      <c r="Q29" s="6"/>
      <c r="R29" s="6"/>
      <c r="S29" s="6"/>
      <c r="T29" s="6"/>
      <c r="U29" s="6"/>
      <c r="V29" s="6"/>
      <c r="W29" s="55"/>
      <c r="X29" s="55"/>
      <c r="Y29" s="6"/>
      <c r="Z29" s="6"/>
      <c r="AA29" s="6"/>
      <c r="AB29" s="7"/>
      <c r="AC29" s="38"/>
      <c r="AD29" s="11"/>
      <c r="AE29" s="11"/>
      <c r="AI29" s="51">
        <f>D47</f>
        <v>0.49</v>
      </c>
      <c r="AJ29" s="6"/>
      <c r="AK29" s="55"/>
      <c r="AL29" s="55"/>
      <c r="AM29" s="8"/>
      <c r="AN29" s="9"/>
      <c r="AO29" s="6"/>
      <c r="AP29" s="6"/>
      <c r="AQ29" s="6"/>
      <c r="AR29" s="6"/>
      <c r="AS29" s="7"/>
      <c r="AT29" s="10"/>
    </row>
    <row r="30" spans="2:46" ht="18.75" x14ac:dyDescent="0.3">
      <c r="B30" s="5"/>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I30" s="6"/>
      <c r="AJ30" s="6"/>
      <c r="AK30" s="36" t="s">
        <v>17</v>
      </c>
      <c r="AL30" s="36"/>
      <c r="AM30" s="11"/>
      <c r="AN30" s="9"/>
      <c r="AO30" s="6"/>
      <c r="AP30" s="6"/>
      <c r="AQ30" s="6"/>
      <c r="AR30" s="6"/>
      <c r="AS30" s="6"/>
      <c r="AT30" s="10"/>
    </row>
    <row r="31" spans="2:46" ht="18.75" x14ac:dyDescent="0.3">
      <c r="B31" s="5"/>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12" t="s">
        <v>35</v>
      </c>
      <c r="AG31" s="55"/>
      <c r="AH31" s="6"/>
      <c r="AI31" s="6"/>
      <c r="AJ31" s="6"/>
      <c r="AK31" s="16">
        <f>AF24-AL23+AL6/2</f>
        <v>0.92098806449999993</v>
      </c>
      <c r="AL31" s="9" t="s">
        <v>1</v>
      </c>
      <c r="AM31" s="6"/>
      <c r="AN31" s="6"/>
      <c r="AO31" s="6"/>
      <c r="AP31" s="6"/>
      <c r="AQ31" s="6"/>
      <c r="AR31" s="6"/>
      <c r="AS31" s="6"/>
      <c r="AT31" s="10"/>
    </row>
    <row r="32" spans="2:46" ht="18.75" x14ac:dyDescent="0.3">
      <c r="B32" s="5"/>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9">
        <f>AL6/2</f>
        <v>1.8180964500000001E-2</v>
      </c>
      <c r="AG32" s="9" t="s">
        <v>1</v>
      </c>
      <c r="AH32" s="6"/>
      <c r="AI32" s="6"/>
      <c r="AJ32" s="55"/>
      <c r="AK32" s="55"/>
      <c r="AL32" s="55"/>
      <c r="AM32" s="6"/>
      <c r="AN32" s="6"/>
      <c r="AO32" s="6"/>
      <c r="AP32" s="6"/>
      <c r="AQ32" s="6"/>
      <c r="AR32" s="6"/>
      <c r="AS32" s="55"/>
      <c r="AT32" s="10"/>
    </row>
    <row r="33" spans="2:46" ht="18.75" x14ac:dyDescent="0.3">
      <c r="B33" s="5"/>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H33" s="6"/>
      <c r="AI33" s="55"/>
      <c r="AJ33" s="16"/>
      <c r="AK33" s="9"/>
      <c r="AL33" s="55"/>
      <c r="AM33" s="6"/>
      <c r="AN33" s="6"/>
      <c r="AO33" s="6"/>
      <c r="AP33" s="6"/>
      <c r="AQ33" s="6"/>
      <c r="AR33" s="6"/>
      <c r="AS33" s="7"/>
      <c r="AT33" s="10"/>
    </row>
    <row r="34" spans="2:46" ht="18.75" x14ac:dyDescent="0.3">
      <c r="B34" s="5"/>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H34" s="6"/>
      <c r="AI34" s="55"/>
      <c r="AJ34" s="55"/>
      <c r="AK34" s="55"/>
      <c r="AL34" s="6"/>
      <c r="AM34" s="6"/>
      <c r="AN34" s="6"/>
      <c r="AO34" s="6"/>
      <c r="AP34" s="6"/>
      <c r="AQ34" s="6"/>
      <c r="AR34" s="6"/>
      <c r="AS34" s="55"/>
      <c r="AT34" s="10"/>
    </row>
    <row r="35" spans="2:46" ht="18.75" x14ac:dyDescent="0.3">
      <c r="B35" s="5"/>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10"/>
    </row>
    <row r="36" spans="2:46" ht="21" x14ac:dyDescent="0.35">
      <c r="B36" s="5"/>
      <c r="C36" s="40" t="s">
        <v>9</v>
      </c>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10"/>
    </row>
    <row r="37" spans="2:46" ht="19.5" thickBot="1" x14ac:dyDescent="0.35">
      <c r="B37" s="41"/>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3"/>
    </row>
    <row r="38" spans="2:46" ht="23.45" customHeight="1" x14ac:dyDescent="0.25"/>
    <row r="39" spans="2:46" ht="42" hidden="1" customHeight="1" x14ac:dyDescent="0.35">
      <c r="B39" s="306" t="s">
        <v>44</v>
      </c>
      <c r="C39" s="306"/>
      <c r="D39" s="307" t="str">
        <f>'PFD (Opt 13)'!D39</f>
        <v>Flow Recovery (%)</v>
      </c>
      <c r="E39" s="307"/>
      <c r="F39" s="143" t="str">
        <f>'PFD (Opt 13)'!F39</f>
        <v>COD</v>
      </c>
      <c r="G39" s="143" t="str">
        <f>'PFD (Opt 13)'!G39</f>
        <v>BOD</v>
      </c>
      <c r="H39" s="143" t="str">
        <f>'PFD (Opt 13)'!H39</f>
        <v>TOC</v>
      </c>
      <c r="I39" s="143" t="str">
        <f>'PFD (Opt 13)'!I39</f>
        <v>TSS</v>
      </c>
      <c r="J39" s="143" t="str">
        <f>'PFD (Opt 13)'!J39</f>
        <v>VSS</v>
      </c>
      <c r="K39" s="143" t="str">
        <f>'PFD (Opt 13)'!K39</f>
        <v>Turbidity</v>
      </c>
      <c r="L39" s="143" t="str">
        <f>'PFD (Opt 13)'!L39</f>
        <v>TKN</v>
      </c>
      <c r="M39" s="143" t="str">
        <f>'PFD (Opt 13)'!M39</f>
        <v>NH3</v>
      </c>
      <c r="N39" s="143" t="str">
        <f>'PFD (Opt 13)'!N39</f>
        <v>NO3</v>
      </c>
      <c r="O39" s="143" t="str">
        <f>'PFD (Opt 13)'!O39</f>
        <v>TN</v>
      </c>
      <c r="P39" s="143" t="str">
        <f>'PFD (Opt 13)'!P39</f>
        <v>TP</v>
      </c>
      <c r="Q39" s="143" t="str">
        <f>'PFD (Opt 13)'!Q39</f>
        <v>RP(OP)</v>
      </c>
      <c r="R39" s="143" t="str">
        <f>'PFD (Opt 13)'!R39</f>
        <v>TDS</v>
      </c>
      <c r="S39" s="142"/>
      <c r="T39" s="144"/>
      <c r="U39" s="145"/>
      <c r="V39" s="146" t="s">
        <v>66</v>
      </c>
      <c r="W39" s="147"/>
      <c r="X39" s="147"/>
      <c r="Y39" s="147"/>
      <c r="Z39" s="147"/>
      <c r="AA39" s="142"/>
      <c r="AB39" s="142"/>
      <c r="AC39" s="142"/>
      <c r="AD39" s="142"/>
    </row>
    <row r="40" spans="2:46" ht="32.450000000000003" hidden="1" customHeight="1" x14ac:dyDescent="0.35">
      <c r="B40" s="302" t="s">
        <v>139</v>
      </c>
      <c r="C40" s="303"/>
      <c r="D40" s="304">
        <f>'PFD (Opt 13)'!D40</f>
        <v>1</v>
      </c>
      <c r="E40" s="305"/>
      <c r="F40" s="148">
        <f>'PFD (Opt 13)'!F40</f>
        <v>0.03</v>
      </c>
      <c r="G40" s="149">
        <f>'PFD (Opt 13)'!G40</f>
        <v>0.03</v>
      </c>
      <c r="H40" s="149">
        <f>'PFD (Opt 13)'!H40</f>
        <v>0.03</v>
      </c>
      <c r="I40" s="149">
        <f>'PFD (Opt 13)'!I40</f>
        <v>0.25</v>
      </c>
      <c r="J40" s="149">
        <f>'PFD (Opt 13)'!J40</f>
        <v>0.25</v>
      </c>
      <c r="K40" s="149">
        <f>'PFD (Opt 13)'!K40</f>
        <v>0.25</v>
      </c>
      <c r="L40" s="149">
        <f>'PFD (Opt 13)'!L40</f>
        <v>0.03</v>
      </c>
      <c r="M40" s="149">
        <f>'PFD (Opt 13)'!M40</f>
        <v>0</v>
      </c>
      <c r="N40" s="149">
        <f>'PFD (Opt 13)'!N40</f>
        <v>0</v>
      </c>
      <c r="O40" s="149">
        <f>'PFD (Opt 13)'!O40</f>
        <v>0.03</v>
      </c>
      <c r="P40" s="149">
        <f>'PFD (Opt 13)'!P40</f>
        <v>0.02</v>
      </c>
      <c r="Q40" s="149">
        <f>'PFD (Opt 13)'!Q40</f>
        <v>0</v>
      </c>
      <c r="R40" s="149">
        <f>'PFD (Opt 13)'!R40</f>
        <v>0</v>
      </c>
      <c r="S40" s="142"/>
      <c r="T40" s="142"/>
      <c r="U40" s="142"/>
      <c r="V40" s="150" t="s">
        <v>81</v>
      </c>
      <c r="W40" s="150"/>
      <c r="X40" s="147"/>
      <c r="Y40" s="147"/>
      <c r="Z40" s="147"/>
      <c r="AA40" s="142"/>
      <c r="AB40" s="142"/>
      <c r="AC40" s="142"/>
      <c r="AD40" s="142"/>
    </row>
    <row r="41" spans="2:46" ht="32.450000000000003" hidden="1" customHeight="1" x14ac:dyDescent="0.35">
      <c r="B41" s="302" t="s">
        <v>26</v>
      </c>
      <c r="C41" s="303"/>
      <c r="D41" s="304">
        <f>'PFD (Opt 13)'!D41</f>
        <v>0.89</v>
      </c>
      <c r="E41" s="305"/>
      <c r="F41" s="148">
        <f>'PFD (Opt 13)'!F41</f>
        <v>0.63</v>
      </c>
      <c r="G41" s="149">
        <f>'PFD (Opt 13)'!G41</f>
        <v>0.7</v>
      </c>
      <c r="H41" s="149">
        <f>'PFD (Opt 13)'!H41</f>
        <v>0.7</v>
      </c>
      <c r="I41" s="148">
        <f>'PFD (Opt 13)'!I41</f>
        <v>0.92</v>
      </c>
      <c r="J41" s="148">
        <f>'PFD (Opt 13)'!J41</f>
        <v>0.92</v>
      </c>
      <c r="K41" s="151">
        <f>'PFD (Opt 13)'!K41</f>
        <v>0.95</v>
      </c>
      <c r="L41" s="151">
        <f>'PFD (Opt 13)'!L41</f>
        <v>0.8</v>
      </c>
      <c r="M41" s="149">
        <f>'PFD (Opt 13)'!M41</f>
        <v>0</v>
      </c>
      <c r="N41" s="149">
        <f>'PFD (Opt 13)'!N41</f>
        <v>0</v>
      </c>
      <c r="O41" s="149">
        <f>'PFD (Opt 13)'!O41</f>
        <v>0</v>
      </c>
      <c r="P41" s="148">
        <f>'PFD (Opt 13)'!P41</f>
        <v>0.91</v>
      </c>
      <c r="Q41" s="151">
        <f>'PFD (Opt 13)'!Q41</f>
        <v>0.5</v>
      </c>
      <c r="R41" s="149">
        <f>'PFD (Opt 13)'!R41</f>
        <v>0</v>
      </c>
      <c r="S41" s="142"/>
      <c r="T41" s="142"/>
      <c r="U41" s="142"/>
      <c r="V41" s="152" t="s">
        <v>70</v>
      </c>
      <c r="W41" s="152"/>
      <c r="X41" s="152"/>
      <c r="Y41" s="152"/>
      <c r="Z41" s="152"/>
      <c r="AA41" s="153"/>
      <c r="AB41" s="142"/>
      <c r="AC41" s="142"/>
      <c r="AD41" s="142"/>
    </row>
    <row r="42" spans="2:46" ht="32.450000000000003" hidden="1" customHeight="1" x14ac:dyDescent="0.35">
      <c r="B42" s="302" t="s">
        <v>27</v>
      </c>
      <c r="C42" s="303"/>
      <c r="D42" s="304">
        <f>'PFD (Opt 13)'!D42</f>
        <v>1</v>
      </c>
      <c r="E42" s="305"/>
      <c r="F42" s="148">
        <f>'PFD (Opt 13)'!F42</f>
        <v>0.79</v>
      </c>
      <c r="G42" s="148">
        <f>'PFD (Opt 13)'!G42</f>
        <v>0.53</v>
      </c>
      <c r="H42" s="149">
        <f>'PFD (Opt 13)'!H42</f>
        <v>0.8</v>
      </c>
      <c r="I42" s="154">
        <f>'PFD (Opt 13)'!I42</f>
        <v>0</v>
      </c>
      <c r="J42" s="154">
        <f>'PFD (Opt 13)'!J42</f>
        <v>0</v>
      </c>
      <c r="K42" s="154">
        <f>'PFD (Opt 13)'!K42</f>
        <v>0</v>
      </c>
      <c r="L42" s="149">
        <f>'PFD (Opt 13)'!L42</f>
        <v>0</v>
      </c>
      <c r="M42" s="149">
        <f>'PFD (Opt 13)'!M42</f>
        <v>0.9</v>
      </c>
      <c r="N42" s="154">
        <f>'PFD (Opt 13)'!N42</f>
        <v>0</v>
      </c>
      <c r="O42" s="154">
        <f>'PFD (Opt 13)'!O42</f>
        <v>0</v>
      </c>
      <c r="P42" s="149">
        <f>'PFD (Opt 13)'!P42</f>
        <v>0.5</v>
      </c>
      <c r="Q42" s="149">
        <f>'PFD (Opt 13)'!Q42</f>
        <v>0.05</v>
      </c>
      <c r="R42" s="149">
        <f>'PFD (Opt 13)'!R42</f>
        <v>0</v>
      </c>
      <c r="S42" s="142"/>
      <c r="T42" s="142"/>
      <c r="U42" s="142"/>
      <c r="V42" s="147" t="s">
        <v>83</v>
      </c>
      <c r="W42" s="142"/>
      <c r="X42" s="142"/>
      <c r="Y42" s="142"/>
      <c r="Z42" s="142"/>
      <c r="AA42" s="142"/>
      <c r="AB42" s="142"/>
      <c r="AC42" s="142"/>
      <c r="AD42" s="142"/>
    </row>
    <row r="43" spans="2:46" ht="32.450000000000003" hidden="1" customHeight="1" x14ac:dyDescent="0.35">
      <c r="B43" s="302" t="s">
        <v>28</v>
      </c>
      <c r="C43" s="303"/>
      <c r="D43" s="304">
        <f>'PFD (Opt 13)'!D43</f>
        <v>0.89</v>
      </c>
      <c r="E43" s="305"/>
      <c r="F43" s="148">
        <f>'PFD (Opt 13)'!F43</f>
        <v>0.63</v>
      </c>
      <c r="G43" s="149">
        <f>'PFD (Opt 13)'!G43</f>
        <v>0.7</v>
      </c>
      <c r="H43" s="149">
        <f>'PFD (Opt 13)'!H43</f>
        <v>0.7</v>
      </c>
      <c r="I43" s="148">
        <f>'PFD (Opt 13)'!I43</f>
        <v>0.92</v>
      </c>
      <c r="J43" s="148">
        <f>'PFD (Opt 13)'!J43</f>
        <v>0.92</v>
      </c>
      <c r="K43" s="151">
        <f>'PFD (Opt 13)'!K43</f>
        <v>0.95</v>
      </c>
      <c r="L43" s="151">
        <f>'PFD (Opt 13)'!L43</f>
        <v>0.8</v>
      </c>
      <c r="M43" s="149">
        <f>'PFD (Opt 13)'!M43</f>
        <v>0</v>
      </c>
      <c r="N43" s="149">
        <f>'PFD (Opt 13)'!N43</f>
        <v>0</v>
      </c>
      <c r="O43" s="149">
        <f>'PFD (Opt 13)'!O43</f>
        <v>0.5</v>
      </c>
      <c r="P43" s="148">
        <f>'PFD (Opt 13)'!P43</f>
        <v>0.91</v>
      </c>
      <c r="Q43" s="149">
        <f>'PFD (Opt 13)'!Q43</f>
        <v>0</v>
      </c>
      <c r="R43" s="149">
        <f>'PFD (Opt 13)'!R43</f>
        <v>0</v>
      </c>
      <c r="S43" s="142"/>
      <c r="T43" s="142"/>
      <c r="U43" s="142"/>
      <c r="V43" s="155" t="s">
        <v>138</v>
      </c>
      <c r="W43" s="155"/>
      <c r="X43" s="155"/>
      <c r="Y43" s="155"/>
      <c r="Z43" s="155"/>
      <c r="AA43" s="156"/>
      <c r="AB43" s="156"/>
      <c r="AC43" s="142"/>
      <c r="AD43" s="142"/>
    </row>
    <row r="44" spans="2:46" ht="32.450000000000003" hidden="1" customHeight="1" x14ac:dyDescent="0.35">
      <c r="B44" s="302" t="s">
        <v>33</v>
      </c>
      <c r="C44" s="303"/>
      <c r="D44" s="304">
        <f>'PFD (Opt 13)'!D44</f>
        <v>0.85</v>
      </c>
      <c r="E44" s="305"/>
      <c r="F44" s="149">
        <f>'PFD (Opt 13)'!F44</f>
        <v>0.3</v>
      </c>
      <c r="G44" s="149">
        <f>'PFD (Opt 13)'!G44</f>
        <v>0.3</v>
      </c>
      <c r="H44" s="148">
        <f>'PFD (Opt 13)'!H44</f>
        <v>0.08</v>
      </c>
      <c r="I44" s="148">
        <f>'PFD (Opt 13)'!I44</f>
        <v>0.85</v>
      </c>
      <c r="J44" s="148">
        <f>'PFD (Opt 13)'!J44</f>
        <v>0.85</v>
      </c>
      <c r="K44" s="148">
        <f>'PFD (Opt 13)'!K44</f>
        <v>0.88</v>
      </c>
      <c r="L44" s="149">
        <f>'PFD (Opt 13)'!L44</f>
        <v>0.9</v>
      </c>
      <c r="M44" s="149">
        <f>'PFD (Opt 13)'!M44</f>
        <v>0</v>
      </c>
      <c r="N44" s="149">
        <f>'PFD (Opt 13)'!N44</f>
        <v>0</v>
      </c>
      <c r="O44" s="149">
        <f>'PFD (Opt 13)'!O44</f>
        <v>0.8</v>
      </c>
      <c r="P44" s="149">
        <f>'PFD (Opt 13)'!P44</f>
        <v>0.5</v>
      </c>
      <c r="Q44" s="149">
        <f>'PFD (Opt 13)'!Q44</f>
        <v>0</v>
      </c>
      <c r="R44" s="148">
        <f>'PFD (Opt 13)'!R44</f>
        <v>0</v>
      </c>
      <c r="S44" s="142"/>
      <c r="T44" s="142"/>
      <c r="U44" s="142"/>
      <c r="V44" s="142"/>
      <c r="W44" s="142"/>
      <c r="X44" s="142"/>
      <c r="Y44" s="142"/>
      <c r="Z44" s="142"/>
      <c r="AA44" s="142"/>
      <c r="AB44" s="142"/>
      <c r="AC44" s="142"/>
      <c r="AD44" s="142"/>
    </row>
    <row r="45" spans="2:46" ht="32.450000000000003" hidden="1" customHeight="1" x14ac:dyDescent="0.35">
      <c r="B45" s="302" t="s">
        <v>31</v>
      </c>
      <c r="C45" s="303"/>
      <c r="D45" s="304">
        <f>'PFD (Opt 13)'!D45</f>
        <v>1</v>
      </c>
      <c r="E45" s="305"/>
      <c r="F45" s="148">
        <f>'PFD (Opt 13)'!F45</f>
        <v>0</v>
      </c>
      <c r="G45" s="148">
        <f>'PFD (Opt 13)'!G45</f>
        <v>0</v>
      </c>
      <c r="H45" s="148">
        <f>'PFD (Opt 13)'!H45</f>
        <v>0.3</v>
      </c>
      <c r="I45" s="148">
        <f>'PFD (Opt 13)'!I45</f>
        <v>0</v>
      </c>
      <c r="J45" s="148">
        <f>'PFD (Opt 13)'!J45</f>
        <v>0</v>
      </c>
      <c r="K45" s="148">
        <f>'PFD (Opt 13)'!K45</f>
        <v>0</v>
      </c>
      <c r="L45" s="148">
        <f>'PFD (Opt 13)'!L45</f>
        <v>0</v>
      </c>
      <c r="M45" s="148">
        <f>'PFD (Opt 13)'!M45</f>
        <v>0</v>
      </c>
      <c r="N45" s="148">
        <f>'PFD (Opt 13)'!N45</f>
        <v>0</v>
      </c>
      <c r="O45" s="148">
        <f>'PFD (Opt 13)'!O45</f>
        <v>0</v>
      </c>
      <c r="P45" s="148">
        <f>'PFD (Opt 13)'!P45</f>
        <v>0</v>
      </c>
      <c r="Q45" s="148">
        <f>'PFD (Opt 13)'!Q45</f>
        <v>0</v>
      </c>
      <c r="R45" s="148">
        <f>'PFD (Opt 13)'!R45</f>
        <v>0</v>
      </c>
      <c r="S45" s="142"/>
      <c r="T45" s="142"/>
      <c r="U45" s="142"/>
      <c r="V45" s="142"/>
      <c r="W45" s="142"/>
      <c r="X45" s="142"/>
      <c r="Y45" s="142"/>
      <c r="Z45" s="142"/>
      <c r="AA45" s="142"/>
      <c r="AB45" s="142"/>
      <c r="AC45" s="142"/>
      <c r="AD45" s="142"/>
    </row>
    <row r="46" spans="2:46" ht="32.450000000000003" hidden="1" customHeight="1" x14ac:dyDescent="0.35">
      <c r="B46" s="302" t="s">
        <v>30</v>
      </c>
      <c r="C46" s="303"/>
      <c r="D46" s="304">
        <f>'PFD (Opt 13)'!D46</f>
        <v>0.61</v>
      </c>
      <c r="E46" s="305"/>
      <c r="F46" s="149">
        <f>'PFD (Opt 13)'!F46</f>
        <v>0.9</v>
      </c>
      <c r="G46" s="149">
        <f>'PFD (Opt 13)'!G46</f>
        <v>0.9</v>
      </c>
      <c r="H46" s="148">
        <f>'PFD (Opt 13)'!H46</f>
        <v>0.82</v>
      </c>
      <c r="I46" s="149">
        <f>'PFD (Opt 13)'!I46</f>
        <v>0.99</v>
      </c>
      <c r="J46" s="149">
        <f>'PFD (Opt 13)'!J46</f>
        <v>0.99</v>
      </c>
      <c r="K46" s="149">
        <f>'PFD (Opt 13)'!K46</f>
        <v>0.99</v>
      </c>
      <c r="L46" s="149">
        <f>'PFD (Opt 13)'!L46</f>
        <v>0.9</v>
      </c>
      <c r="M46" s="151">
        <f>'PFD (Opt 13)'!M46</f>
        <v>0.95</v>
      </c>
      <c r="N46" s="148">
        <f>'PFD (Opt 13)'!N46</f>
        <v>0.94</v>
      </c>
      <c r="O46" s="151">
        <f>'PFD (Opt 13)'!O46</f>
        <v>0.95</v>
      </c>
      <c r="P46" s="149">
        <f>'PFD (Opt 13)'!P46</f>
        <v>0.9</v>
      </c>
      <c r="Q46" s="151">
        <f>'PFD (Opt 13)'!Q46</f>
        <v>0.95</v>
      </c>
      <c r="R46" s="148">
        <f>'PFD (Opt 13)'!R46</f>
        <v>0.99</v>
      </c>
      <c r="S46" s="157" t="s">
        <v>52</v>
      </c>
      <c r="T46" s="142"/>
      <c r="U46" s="142"/>
      <c r="V46" s="142"/>
      <c r="W46" s="142"/>
      <c r="X46" s="142"/>
      <c r="Y46" s="142"/>
      <c r="Z46" s="142"/>
      <c r="AA46" s="142"/>
      <c r="AB46" s="142"/>
      <c r="AC46" s="142"/>
      <c r="AD46" s="142"/>
    </row>
    <row r="47" spans="2:46" ht="35.450000000000003" hidden="1" customHeight="1" x14ac:dyDescent="0.35">
      <c r="B47" s="302" t="s">
        <v>29</v>
      </c>
      <c r="C47" s="303"/>
      <c r="D47" s="304">
        <f>'PFD (Opt 13)'!D47</f>
        <v>0.49</v>
      </c>
      <c r="E47" s="305"/>
      <c r="F47" s="149">
        <f>'PFD (Opt 13)'!F47</f>
        <v>0.9</v>
      </c>
      <c r="G47" s="149">
        <f>'PFD (Opt 13)'!G47</f>
        <v>0.9</v>
      </c>
      <c r="H47" s="148">
        <f>'PFD (Opt 13)'!H47</f>
        <v>0.98</v>
      </c>
      <c r="I47" s="149">
        <f>'PFD (Opt 13)'!I47</f>
        <v>0.99</v>
      </c>
      <c r="J47" s="149">
        <f>'PFD (Opt 13)'!J47</f>
        <v>0.99</v>
      </c>
      <c r="K47" s="149">
        <f>'PFD (Opt 13)'!K47</f>
        <v>0.99</v>
      </c>
      <c r="L47" s="149">
        <f>'PFD (Opt 13)'!L47</f>
        <v>0.9</v>
      </c>
      <c r="M47" s="151">
        <f>'PFD (Opt 13)'!M47</f>
        <v>0.95</v>
      </c>
      <c r="N47" s="148">
        <f>'PFD (Opt 13)'!N47</f>
        <v>0.83</v>
      </c>
      <c r="O47" s="151">
        <f>'PFD (Opt 13)'!O47</f>
        <v>0.95</v>
      </c>
      <c r="P47" s="149">
        <f>'PFD (Opt 13)'!P47</f>
        <v>0.9</v>
      </c>
      <c r="Q47" s="151">
        <f>'PFD (Opt 13)'!Q47</f>
        <v>0.95</v>
      </c>
      <c r="R47" s="148">
        <f>'PFD (Opt 13)'!R47</f>
        <v>0.99</v>
      </c>
      <c r="S47" s="142"/>
      <c r="T47" s="142"/>
      <c r="U47" s="142"/>
      <c r="V47" s="142"/>
      <c r="W47" s="142"/>
      <c r="X47" s="142"/>
      <c r="Y47" s="142"/>
      <c r="Z47" s="142"/>
      <c r="AA47" s="142"/>
      <c r="AB47" s="142"/>
      <c r="AC47" s="142"/>
      <c r="AD47" s="142"/>
    </row>
    <row r="48" spans="2:46" ht="35.450000000000003" hidden="1" customHeight="1" x14ac:dyDescent="0.35">
      <c r="B48" s="58"/>
      <c r="C48" s="107"/>
      <c r="D48" s="163"/>
      <c r="E48" s="163"/>
      <c r="F48" s="72"/>
      <c r="G48" s="72"/>
      <c r="H48" s="72"/>
      <c r="I48" s="72"/>
      <c r="J48" s="72"/>
      <c r="K48" s="72"/>
      <c r="L48" s="72"/>
      <c r="M48" s="73"/>
      <c r="N48" s="73"/>
      <c r="O48" s="73"/>
      <c r="P48" s="72"/>
      <c r="Q48" s="73"/>
      <c r="R48" s="73"/>
    </row>
    <row r="49" spans="2:36" ht="43.15" customHeight="1" x14ac:dyDescent="0.35">
      <c r="B49" s="164" t="s">
        <v>23</v>
      </c>
      <c r="C49" s="165"/>
      <c r="D49" s="74" t="s">
        <v>162</v>
      </c>
      <c r="E49" s="74" t="s">
        <v>69</v>
      </c>
      <c r="F49" s="74" t="s">
        <v>68</v>
      </c>
      <c r="G49" s="59" t="s">
        <v>19</v>
      </c>
      <c r="H49" s="59" t="s">
        <v>39</v>
      </c>
      <c r="I49" s="59" t="s">
        <v>21</v>
      </c>
      <c r="J49" s="59" t="s">
        <v>20</v>
      </c>
      <c r="K49" s="59" t="s">
        <v>53</v>
      </c>
      <c r="L49" s="76" t="s">
        <v>40</v>
      </c>
      <c r="M49" s="59" t="s">
        <v>45</v>
      </c>
      <c r="N49" s="59" t="s">
        <v>37</v>
      </c>
      <c r="O49" s="59" t="s">
        <v>38</v>
      </c>
      <c r="P49" s="59" t="s">
        <v>41</v>
      </c>
      <c r="Q49" s="59" t="s">
        <v>46</v>
      </c>
      <c r="R49" s="57" t="s">
        <v>65</v>
      </c>
      <c r="S49" s="59" t="s">
        <v>22</v>
      </c>
      <c r="T49" s="75" t="s">
        <v>47</v>
      </c>
      <c r="U49" s="158"/>
      <c r="V49" s="285" t="s">
        <v>140</v>
      </c>
      <c r="W49" s="286"/>
      <c r="X49" s="289" t="s">
        <v>82</v>
      </c>
      <c r="Y49" s="289"/>
      <c r="Z49" s="289"/>
      <c r="AA49" s="289"/>
      <c r="AB49" s="290" t="s">
        <v>165</v>
      </c>
      <c r="AC49" s="291"/>
      <c r="AD49" s="315" t="s">
        <v>164</v>
      </c>
      <c r="AE49" s="316"/>
      <c r="AF49" s="294" t="s">
        <v>167</v>
      </c>
      <c r="AG49" s="295"/>
      <c r="AH49" s="308" t="s">
        <v>168</v>
      </c>
      <c r="AI49" s="309"/>
    </row>
    <row r="50" spans="2:36" ht="40.15" customHeight="1" x14ac:dyDescent="0.35">
      <c r="B50" s="271" t="s">
        <v>24</v>
      </c>
      <c r="C50" s="272"/>
      <c r="D50" s="84" t="s">
        <v>1</v>
      </c>
      <c r="E50" s="84" t="s">
        <v>1</v>
      </c>
      <c r="F50" s="84" t="s">
        <v>1</v>
      </c>
      <c r="G50" s="85" t="s">
        <v>34</v>
      </c>
      <c r="H50" s="85" t="s">
        <v>34</v>
      </c>
      <c r="I50" s="85" t="s">
        <v>34</v>
      </c>
      <c r="J50" s="85" t="s">
        <v>34</v>
      </c>
      <c r="K50" s="85" t="s">
        <v>34</v>
      </c>
      <c r="L50" s="85" t="s">
        <v>42</v>
      </c>
      <c r="M50" s="85" t="s">
        <v>43</v>
      </c>
      <c r="N50" s="85" t="s">
        <v>43</v>
      </c>
      <c r="O50" s="85" t="s">
        <v>43</v>
      </c>
      <c r="P50" s="85" t="s">
        <v>43</v>
      </c>
      <c r="Q50" s="85" t="s">
        <v>51</v>
      </c>
      <c r="R50" s="85" t="s">
        <v>51</v>
      </c>
      <c r="S50" s="85" t="s">
        <v>34</v>
      </c>
      <c r="T50" s="86"/>
      <c r="U50" s="159"/>
      <c r="V50" s="287"/>
      <c r="W50" s="288"/>
      <c r="X50" s="319" t="s">
        <v>103</v>
      </c>
      <c r="Y50" s="319"/>
      <c r="Z50" s="319" t="s">
        <v>166</v>
      </c>
      <c r="AA50" s="319"/>
      <c r="AB50" s="292"/>
      <c r="AC50" s="293"/>
      <c r="AD50" s="317"/>
      <c r="AE50" s="318"/>
      <c r="AF50" s="296"/>
      <c r="AG50" s="297"/>
      <c r="AH50" s="310"/>
      <c r="AI50" s="311"/>
    </row>
    <row r="51" spans="2:36" ht="40.15" customHeight="1" x14ac:dyDescent="0.35">
      <c r="B51" s="271" t="s">
        <v>67</v>
      </c>
      <c r="C51" s="272"/>
      <c r="D51" s="236">
        <f>'Feed WQ'!$D$4</f>
        <v>6</v>
      </c>
      <c r="F51" s="86"/>
      <c r="G51" s="101">
        <f>INDEX('Feed WQ'!$D5:$D18,COLUMNS('Feed WQ'!$D5:D5))</f>
        <v>1887</v>
      </c>
      <c r="H51" s="101">
        <f>INDEX('Feed WQ'!$D5:$D18,COLUMNS('Feed WQ'!$D5:E5))</f>
        <v>699</v>
      </c>
      <c r="I51" s="101">
        <f>INDEX('Feed WQ'!$D5:$D18,COLUMNS('Feed WQ'!$D5:F5))</f>
        <v>709</v>
      </c>
      <c r="J51" s="101">
        <f>INDEX('Feed WQ'!$D5:$D18,COLUMNS('Feed WQ'!$D5:G5))</f>
        <v>45</v>
      </c>
      <c r="K51" s="101">
        <f>INDEX('Feed WQ'!$D5:$D18,COLUMNS('Feed WQ'!$D5:H5))</f>
        <v>25</v>
      </c>
      <c r="L51" s="101">
        <f>INDEX('Feed WQ'!$D5:$D18,COLUMNS('Feed WQ'!$D5:I5))</f>
        <v>29</v>
      </c>
      <c r="M51" s="101">
        <f>INDEX('Feed WQ'!$D5:$D18,COLUMNS('Feed WQ'!$D5:J5))</f>
        <v>77</v>
      </c>
      <c r="N51" s="101">
        <f>INDEX('Feed WQ'!$D5:$D18,COLUMNS('Feed WQ'!$D5:K5))</f>
        <v>11</v>
      </c>
      <c r="O51" s="101">
        <f>INDEX('Feed WQ'!$D5:$D18,COLUMNS('Feed WQ'!$D5:L5))</f>
        <v>1E-4</v>
      </c>
      <c r="P51" s="101">
        <f>INDEX('Feed WQ'!$D5:$D18,COLUMNS('Feed WQ'!$D5:M5))</f>
        <v>77.000100000000003</v>
      </c>
      <c r="Q51" s="101">
        <f>INDEX('Feed WQ'!$D5:$D18,COLUMNS('Feed WQ'!$D5:N5))</f>
        <v>3</v>
      </c>
      <c r="R51" s="102">
        <f>INDEX('Feed WQ'!$D5:$D18,COLUMNS('Feed WQ'!$D5:O5))</f>
        <v>0.1</v>
      </c>
      <c r="S51" s="101">
        <f>INDEX('Feed WQ'!$D5:$D18,COLUMNS('Feed WQ'!$D5:P5))</f>
        <v>2181</v>
      </c>
      <c r="T51" s="102">
        <f>INDEX('Feed WQ'!$D5:$D18,COLUMNS('Feed WQ'!$D5:Q5))</f>
        <v>8.9</v>
      </c>
      <c r="U51" s="159"/>
      <c r="V51" s="273" t="s">
        <v>67</v>
      </c>
      <c r="W51" s="274"/>
      <c r="X51" s="275">
        <v>0</v>
      </c>
      <c r="Y51" s="275"/>
      <c r="Z51" s="275">
        <f>X51*D51*24</f>
        <v>0</v>
      </c>
      <c r="AA51" s="275"/>
      <c r="AB51" s="283"/>
      <c r="AC51" s="283"/>
      <c r="AD51" s="283"/>
      <c r="AE51" s="283"/>
      <c r="AF51" s="312"/>
      <c r="AG51" s="312"/>
      <c r="AH51" s="313"/>
      <c r="AI51" s="313"/>
    </row>
    <row r="52" spans="2:36" ht="40.15" customHeight="1" x14ac:dyDescent="0.35">
      <c r="B52" s="271" t="s">
        <v>25</v>
      </c>
      <c r="C52" s="272"/>
      <c r="D52" s="236">
        <f>'Feed WQ'!$D$4</f>
        <v>6</v>
      </c>
      <c r="E52" s="87">
        <f>D40*D52</f>
        <v>6</v>
      </c>
      <c r="F52" s="87">
        <f>D52-E52</f>
        <v>0</v>
      </c>
      <c r="G52" s="92">
        <f t="shared" ref="G52:S52" si="0">(1-F40)*G51</f>
        <v>1830.3899999999999</v>
      </c>
      <c r="H52" s="88">
        <f t="shared" si="0"/>
        <v>678.03</v>
      </c>
      <c r="I52" s="88">
        <f t="shared" si="0"/>
        <v>687.73</v>
      </c>
      <c r="J52" s="88">
        <f t="shared" si="0"/>
        <v>33.75</v>
      </c>
      <c r="K52" s="89">
        <f t="shared" si="0"/>
        <v>18.75</v>
      </c>
      <c r="L52" s="89">
        <f t="shared" si="0"/>
        <v>21.75</v>
      </c>
      <c r="M52" s="89">
        <f t="shared" si="0"/>
        <v>74.69</v>
      </c>
      <c r="N52" s="89">
        <f t="shared" si="0"/>
        <v>11</v>
      </c>
      <c r="O52" s="89">
        <f t="shared" si="0"/>
        <v>1E-4</v>
      </c>
      <c r="P52" s="89">
        <f t="shared" si="0"/>
        <v>74.690096999999994</v>
      </c>
      <c r="Q52" s="89">
        <f t="shared" si="0"/>
        <v>2.94</v>
      </c>
      <c r="R52" s="89">
        <f t="shared" si="0"/>
        <v>0.1</v>
      </c>
      <c r="S52" s="92">
        <f t="shared" si="0"/>
        <v>2181</v>
      </c>
      <c r="T52" s="90"/>
      <c r="U52" s="159"/>
      <c r="V52" s="273" t="s">
        <v>25</v>
      </c>
      <c r="W52" s="274"/>
      <c r="X52" s="275">
        <v>0.01</v>
      </c>
      <c r="Y52" s="275"/>
      <c r="Z52" s="275">
        <f t="shared" ref="Z52:Z60" si="1">X52*D52*24</f>
        <v>1.44</v>
      </c>
      <c r="AA52" s="275"/>
      <c r="AB52" s="262">
        <v>0</v>
      </c>
      <c r="AC52" s="262"/>
      <c r="AD52" s="262">
        <v>0</v>
      </c>
      <c r="AE52" s="262"/>
      <c r="AF52" s="263">
        <f>AB52*D52*24</f>
        <v>0</v>
      </c>
      <c r="AG52" s="263"/>
      <c r="AH52" s="276">
        <f>AD52*D52*24</f>
        <v>0</v>
      </c>
      <c r="AI52" s="277"/>
    </row>
    <row r="53" spans="2:36" s="137" customFormat="1" ht="40.15" customHeight="1" x14ac:dyDescent="0.35">
      <c r="B53" s="325" t="s">
        <v>26</v>
      </c>
      <c r="C53" s="326"/>
      <c r="D53" s="205"/>
      <c r="E53" s="95"/>
      <c r="F53" s="95"/>
      <c r="G53" s="202"/>
      <c r="H53" s="203"/>
      <c r="I53" s="202"/>
      <c r="J53" s="203"/>
      <c r="K53" s="203"/>
      <c r="L53" s="203"/>
      <c r="M53" s="203"/>
      <c r="N53" s="203"/>
      <c r="O53" s="203"/>
      <c r="P53" s="203"/>
      <c r="Q53" s="203"/>
      <c r="R53" s="203"/>
      <c r="S53" s="204"/>
      <c r="T53" s="205"/>
      <c r="U53" s="159"/>
      <c r="V53" s="327" t="s">
        <v>26</v>
      </c>
      <c r="W53" s="328"/>
      <c r="X53" s="282"/>
      <c r="Y53" s="282"/>
      <c r="Z53" s="275"/>
      <c r="AA53" s="275"/>
      <c r="AB53" s="323"/>
      <c r="AC53" s="323"/>
      <c r="AD53" s="323"/>
      <c r="AE53" s="323"/>
      <c r="AF53" s="263"/>
      <c r="AG53" s="263"/>
      <c r="AH53" s="276"/>
      <c r="AI53" s="277"/>
    </row>
    <row r="54" spans="2:36" ht="40.15" customHeight="1" x14ac:dyDescent="0.35">
      <c r="B54" s="271" t="s">
        <v>27</v>
      </c>
      <c r="C54" s="272"/>
      <c r="D54" s="236">
        <f>D52-F52</f>
        <v>6</v>
      </c>
      <c r="E54" s="87">
        <f>D42*E52</f>
        <v>6</v>
      </c>
      <c r="F54" s="87">
        <f>E52-E54</f>
        <v>0</v>
      </c>
      <c r="G54" s="88">
        <f>(1-F42)*G52</f>
        <v>384.38189999999992</v>
      </c>
      <c r="H54" s="88">
        <f>(1-G42)*H52</f>
        <v>318.67409999999995</v>
      </c>
      <c r="I54" s="88">
        <f>(1-H42)*I52</f>
        <v>137.54599999999996</v>
      </c>
      <c r="J54" s="204">
        <v>3500</v>
      </c>
      <c r="K54" s="204">
        <f>0.75*J54</f>
        <v>2625</v>
      </c>
      <c r="L54" s="204">
        <v>50</v>
      </c>
      <c r="M54" s="204">
        <f>0.1*K54</f>
        <v>262.5</v>
      </c>
      <c r="N54" s="203">
        <f>(1-M42)*N52</f>
        <v>1.0999999999999996</v>
      </c>
      <c r="O54" s="203">
        <f>N52-N54</f>
        <v>9.9</v>
      </c>
      <c r="P54" s="204">
        <f>O54+M54</f>
        <v>272.39999999999998</v>
      </c>
      <c r="Q54" s="89">
        <f>(1-P42)*Q52</f>
        <v>1.47</v>
      </c>
      <c r="R54" s="89">
        <f>(1-Q42)*R52</f>
        <v>9.5000000000000001E-2</v>
      </c>
      <c r="S54" s="92">
        <f>(1-R42)*S52</f>
        <v>2181</v>
      </c>
      <c r="T54" s="90"/>
      <c r="U54" s="159"/>
      <c r="V54" s="273" t="s">
        <v>27</v>
      </c>
      <c r="W54" s="274"/>
      <c r="X54" s="275">
        <v>0.5</v>
      </c>
      <c r="Y54" s="275"/>
      <c r="Z54" s="275">
        <f t="shared" si="1"/>
        <v>72</v>
      </c>
      <c r="AA54" s="275"/>
      <c r="AB54" s="262">
        <v>0.16</v>
      </c>
      <c r="AC54" s="262"/>
      <c r="AD54" s="262">
        <v>0.36</v>
      </c>
      <c r="AE54" s="262"/>
      <c r="AF54" s="263">
        <f t="shared" ref="AF54:AF58" si="2">AB54*D54*24</f>
        <v>23.04</v>
      </c>
      <c r="AG54" s="263"/>
      <c r="AH54" s="276">
        <f t="shared" ref="AH54:AH58" si="3">AD54*D54*24</f>
        <v>51.84</v>
      </c>
      <c r="AI54" s="277"/>
    </row>
    <row r="55" spans="2:36" ht="40.15" customHeight="1" x14ac:dyDescent="0.35">
      <c r="B55" s="271" t="s">
        <v>28</v>
      </c>
      <c r="C55" s="272"/>
      <c r="D55" s="236">
        <f t="shared" ref="D55:D56" si="4">D54-F54</f>
        <v>6</v>
      </c>
      <c r="E55" s="87">
        <f>D43*E54</f>
        <v>5.34</v>
      </c>
      <c r="F55" s="87">
        <f>E54-E55</f>
        <v>0.66000000000000014</v>
      </c>
      <c r="G55" s="88">
        <f t="shared" ref="G55:S56" si="5">(1-F43)*G54</f>
        <v>142.22130299999998</v>
      </c>
      <c r="H55" s="89">
        <f t="shared" si="5"/>
        <v>95.602230000000006</v>
      </c>
      <c r="I55" s="89">
        <f t="shared" si="5"/>
        <v>41.263799999999996</v>
      </c>
      <c r="J55" s="88">
        <f t="shared" si="5"/>
        <v>279.99999999999989</v>
      </c>
      <c r="K55" s="88">
        <f t="shared" si="5"/>
        <v>209.99999999999989</v>
      </c>
      <c r="L55" s="89">
        <f t="shared" si="5"/>
        <v>2.5000000000000022</v>
      </c>
      <c r="M55" s="88">
        <f t="shared" si="5"/>
        <v>52.499999999999986</v>
      </c>
      <c r="N55" s="89">
        <f t="shared" si="5"/>
        <v>1.0999999999999996</v>
      </c>
      <c r="O55" s="89">
        <f t="shared" si="5"/>
        <v>9.9</v>
      </c>
      <c r="P55" s="92">
        <f t="shared" si="5"/>
        <v>136.19999999999999</v>
      </c>
      <c r="Q55" s="89">
        <f t="shared" si="5"/>
        <v>0.13229999999999995</v>
      </c>
      <c r="R55" s="89">
        <f t="shared" si="5"/>
        <v>9.5000000000000001E-2</v>
      </c>
      <c r="S55" s="92">
        <f t="shared" si="5"/>
        <v>2181</v>
      </c>
      <c r="T55" s="90"/>
      <c r="V55" s="273" t="s">
        <v>28</v>
      </c>
      <c r="W55" s="274"/>
      <c r="X55" s="275">
        <v>0.05</v>
      </c>
      <c r="Y55" s="275"/>
      <c r="Z55" s="275">
        <f t="shared" si="1"/>
        <v>7.2000000000000011</v>
      </c>
      <c r="AA55" s="275"/>
      <c r="AB55" s="262">
        <v>0.04</v>
      </c>
      <c r="AC55" s="262"/>
      <c r="AD55" s="262">
        <v>0.35</v>
      </c>
      <c r="AE55" s="262"/>
      <c r="AF55" s="263">
        <f t="shared" si="2"/>
        <v>5.76</v>
      </c>
      <c r="AG55" s="263"/>
      <c r="AH55" s="276">
        <f t="shared" si="3"/>
        <v>50.399999999999991</v>
      </c>
      <c r="AI55" s="277"/>
    </row>
    <row r="56" spans="2:36" ht="40.15" customHeight="1" x14ac:dyDescent="0.35">
      <c r="B56" s="271" t="s">
        <v>33</v>
      </c>
      <c r="C56" s="272"/>
      <c r="D56" s="236">
        <f t="shared" si="4"/>
        <v>5.34</v>
      </c>
      <c r="E56" s="87">
        <f>D44*E55</f>
        <v>4.5389999999999997</v>
      </c>
      <c r="F56" s="87">
        <f>E55-E56</f>
        <v>0.80100000000000016</v>
      </c>
      <c r="G56" s="88">
        <f t="shared" si="5"/>
        <v>99.554912099999981</v>
      </c>
      <c r="H56" s="89">
        <f t="shared" si="5"/>
        <v>66.921560999999997</v>
      </c>
      <c r="I56" s="89">
        <f t="shared" si="5"/>
        <v>37.962696000000001</v>
      </c>
      <c r="J56" s="88">
        <f t="shared" si="5"/>
        <v>41.999999999999986</v>
      </c>
      <c r="K56" s="88">
        <f t="shared" si="5"/>
        <v>31.499999999999989</v>
      </c>
      <c r="L56" s="89">
        <f t="shared" si="5"/>
        <v>0.30000000000000027</v>
      </c>
      <c r="M56" s="89">
        <f t="shared" si="5"/>
        <v>5.2499999999999973</v>
      </c>
      <c r="N56" s="89">
        <f t="shared" si="5"/>
        <v>1.0999999999999996</v>
      </c>
      <c r="O56" s="89">
        <f t="shared" si="5"/>
        <v>9.9</v>
      </c>
      <c r="P56" s="88">
        <f t="shared" si="5"/>
        <v>27.239999999999991</v>
      </c>
      <c r="Q56" s="89">
        <f t="shared" si="5"/>
        <v>6.6149999999999973E-2</v>
      </c>
      <c r="R56" s="89">
        <f t="shared" si="5"/>
        <v>9.5000000000000001E-2</v>
      </c>
      <c r="S56" s="92">
        <f t="shared" si="5"/>
        <v>2181</v>
      </c>
      <c r="T56" s="90"/>
      <c r="V56" s="273" t="s">
        <v>33</v>
      </c>
      <c r="W56" s="274"/>
      <c r="X56" s="275">
        <v>0.38500000000000001</v>
      </c>
      <c r="Y56" s="275"/>
      <c r="Z56" s="275">
        <f t="shared" si="1"/>
        <v>49.3416</v>
      </c>
      <c r="AA56" s="275"/>
      <c r="AB56" s="262">
        <v>0.26</v>
      </c>
      <c r="AC56" s="262"/>
      <c r="AD56" s="262">
        <v>0.4</v>
      </c>
      <c r="AE56" s="262"/>
      <c r="AF56" s="263">
        <f t="shared" si="2"/>
        <v>33.321600000000004</v>
      </c>
      <c r="AG56" s="263"/>
      <c r="AH56" s="276">
        <f t="shared" si="3"/>
        <v>51.264000000000003</v>
      </c>
      <c r="AI56" s="277"/>
    </row>
    <row r="57" spans="2:36" ht="40.15" customHeight="1" x14ac:dyDescent="0.35">
      <c r="B57" s="271" t="s">
        <v>30</v>
      </c>
      <c r="C57" s="272"/>
      <c r="D57" s="236">
        <f t="shared" ref="D57" si="6">D56-F56</f>
        <v>4.5389999999999997</v>
      </c>
      <c r="E57" s="87">
        <f>D46*E56</f>
        <v>2.7687899999999996</v>
      </c>
      <c r="F57" s="91"/>
      <c r="G57" s="88">
        <f t="shared" ref="G57:S57" si="7">(1-F46)*G56</f>
        <v>9.9554912099999964</v>
      </c>
      <c r="H57" s="88">
        <f t="shared" si="7"/>
        <v>6.6921560999999983</v>
      </c>
      <c r="I57" s="88">
        <f t="shared" si="7"/>
        <v>6.8332852800000019</v>
      </c>
      <c r="J57" s="88">
        <f t="shared" si="7"/>
        <v>0.42000000000000021</v>
      </c>
      <c r="K57" s="88">
        <f t="shared" si="7"/>
        <v>0.31500000000000017</v>
      </c>
      <c r="L57" s="88">
        <f t="shared" si="7"/>
        <v>3.0000000000000053E-3</v>
      </c>
      <c r="M57" s="88">
        <f t="shared" si="7"/>
        <v>0.52499999999999958</v>
      </c>
      <c r="N57" s="88">
        <f t="shared" si="7"/>
        <v>5.5000000000000028E-2</v>
      </c>
      <c r="O57" s="88">
        <f t="shared" si="7"/>
        <v>0.59400000000000053</v>
      </c>
      <c r="P57" s="88">
        <f t="shared" si="7"/>
        <v>1.3620000000000008</v>
      </c>
      <c r="Q57" s="88">
        <f t="shared" si="7"/>
        <v>6.6149999999999959E-3</v>
      </c>
      <c r="R57" s="88">
        <f t="shared" si="7"/>
        <v>4.7500000000000042E-3</v>
      </c>
      <c r="S57" s="88">
        <f t="shared" si="7"/>
        <v>21.81000000000002</v>
      </c>
      <c r="T57" s="90"/>
      <c r="V57" s="273" t="s">
        <v>160</v>
      </c>
      <c r="W57" s="274"/>
      <c r="X57" s="275">
        <v>1.2030000000000001</v>
      </c>
      <c r="Y57" s="275"/>
      <c r="Z57" s="275">
        <f t="shared" si="1"/>
        <v>131.05000799999999</v>
      </c>
      <c r="AA57" s="275"/>
      <c r="AB57" s="262">
        <v>0.4</v>
      </c>
      <c r="AC57" s="262"/>
      <c r="AD57" s="262">
        <v>0.55000000000000004</v>
      </c>
      <c r="AE57" s="262"/>
      <c r="AF57" s="263">
        <f t="shared" si="2"/>
        <v>43.574399999999997</v>
      </c>
      <c r="AG57" s="263"/>
      <c r="AH57" s="276">
        <f t="shared" si="3"/>
        <v>59.9148</v>
      </c>
      <c r="AI57" s="277"/>
    </row>
    <row r="58" spans="2:36" ht="40.15" customHeight="1" x14ac:dyDescent="0.35">
      <c r="B58" s="271" t="s">
        <v>29</v>
      </c>
      <c r="C58" s="272"/>
      <c r="D58" s="236">
        <f>D57-E57</f>
        <v>1.7702100000000001</v>
      </c>
      <c r="E58" s="95">
        <f>(E56-E57)*D47</f>
        <v>0.86740289999999998</v>
      </c>
      <c r="F58" s="95">
        <f>(1-D47)*E58/D47</f>
        <v>0.90280710000000008</v>
      </c>
      <c r="G58" s="88">
        <f t="shared" ref="G58:S58" si="8">(1-F47)*($D$57*G56-$E$57*G57)/$D$58</f>
        <v>23.969759605615373</v>
      </c>
      <c r="H58" s="88">
        <f t="shared" si="8"/>
        <v>16.112652763846146</v>
      </c>
      <c r="I58" s="88">
        <f t="shared" si="8"/>
        <v>1.7330457425230783</v>
      </c>
      <c r="J58" s="88">
        <f t="shared" si="8"/>
        <v>1.0703538461538467</v>
      </c>
      <c r="K58" s="88">
        <f t="shared" si="8"/>
        <v>0.80276538461538494</v>
      </c>
      <c r="L58" s="88">
        <f t="shared" si="8"/>
        <v>7.6453846153846268E-3</v>
      </c>
      <c r="M58" s="88">
        <f t="shared" si="8"/>
        <v>1.2640384615384606</v>
      </c>
      <c r="N58" s="88">
        <f t="shared" si="8"/>
        <v>0.13672435897435906</v>
      </c>
      <c r="O58" s="88">
        <f t="shared" si="8"/>
        <v>4.1574415384615389</v>
      </c>
      <c r="P58" s="88">
        <f t="shared" si="8"/>
        <v>3.3857923076923093</v>
      </c>
      <c r="Q58" s="88">
        <f t="shared" si="8"/>
        <v>1.5926884615384603E-2</v>
      </c>
      <c r="R58" s="88">
        <f t="shared" si="8"/>
        <v>1.1808012820512829E-2</v>
      </c>
      <c r="S58" s="88">
        <f t="shared" si="8"/>
        <v>55.581946153846197</v>
      </c>
      <c r="T58" s="90"/>
      <c r="V58" s="273" t="s">
        <v>161</v>
      </c>
      <c r="W58" s="274"/>
      <c r="X58" s="275">
        <v>1.2030000000000001</v>
      </c>
      <c r="Y58" s="275"/>
      <c r="Z58" s="275">
        <f t="shared" si="1"/>
        <v>51.109503119999999</v>
      </c>
      <c r="AA58" s="275"/>
      <c r="AB58" s="262">
        <v>0.4</v>
      </c>
      <c r="AC58" s="262"/>
      <c r="AD58" s="262">
        <v>0.55000000000000004</v>
      </c>
      <c r="AE58" s="262"/>
      <c r="AF58" s="263">
        <f t="shared" si="2"/>
        <v>16.994016000000002</v>
      </c>
      <c r="AG58" s="263"/>
      <c r="AH58" s="276">
        <f t="shared" si="3"/>
        <v>23.366772000000001</v>
      </c>
      <c r="AI58" s="277"/>
    </row>
    <row r="59" spans="2:36" ht="40.15" customHeight="1" x14ac:dyDescent="0.35">
      <c r="B59" s="278" t="s">
        <v>31</v>
      </c>
      <c r="C59" s="279"/>
      <c r="D59" s="167"/>
      <c r="E59" s="87"/>
      <c r="F59" s="87"/>
      <c r="G59" s="89"/>
      <c r="H59" s="89"/>
      <c r="I59" s="89"/>
      <c r="J59" s="89"/>
      <c r="K59" s="89"/>
      <c r="L59" s="89"/>
      <c r="M59" s="89"/>
      <c r="N59" s="89"/>
      <c r="O59" s="89"/>
      <c r="P59" s="89"/>
      <c r="Q59" s="89"/>
      <c r="R59" s="89"/>
      <c r="S59" s="89"/>
      <c r="T59" s="90"/>
      <c r="V59" s="278" t="s">
        <v>31</v>
      </c>
      <c r="W59" s="279"/>
      <c r="X59" s="275"/>
      <c r="Y59" s="275"/>
      <c r="Z59" s="275"/>
      <c r="AA59" s="275"/>
      <c r="AB59" s="262"/>
      <c r="AC59" s="262"/>
      <c r="AD59" s="262"/>
      <c r="AE59" s="262"/>
      <c r="AF59" s="263"/>
      <c r="AG59" s="263"/>
      <c r="AH59" s="276"/>
      <c r="AI59" s="277"/>
    </row>
    <row r="60" spans="2:36" ht="40.15" customHeight="1" x14ac:dyDescent="0.35">
      <c r="B60" s="271" t="s">
        <v>35</v>
      </c>
      <c r="C60" s="272"/>
      <c r="D60" s="167">
        <f>1%*(E57+E58)</f>
        <v>3.6361929000000001E-2</v>
      </c>
      <c r="E60" s="87">
        <f>D60</f>
        <v>3.6361929000000001E-2</v>
      </c>
      <c r="F60" s="87">
        <f>E60</f>
        <v>3.6361929000000001E-2</v>
      </c>
      <c r="G60" s="90"/>
      <c r="H60" s="90"/>
      <c r="I60" s="90"/>
      <c r="J60" s="90"/>
      <c r="K60" s="90"/>
      <c r="L60" s="90"/>
      <c r="M60" s="90"/>
      <c r="N60" s="90"/>
      <c r="O60" s="90"/>
      <c r="P60" s="90"/>
      <c r="Q60" s="90"/>
      <c r="R60" s="90"/>
      <c r="S60" s="90"/>
      <c r="T60" s="90"/>
      <c r="V60" s="273" t="s">
        <v>35</v>
      </c>
      <c r="W60" s="274"/>
      <c r="X60" s="275">
        <v>0.01</v>
      </c>
      <c r="Y60" s="275"/>
      <c r="Z60" s="275">
        <f t="shared" si="1"/>
        <v>8.7268629599999998E-3</v>
      </c>
      <c r="AA60" s="275"/>
      <c r="AB60" s="262"/>
      <c r="AC60" s="262"/>
      <c r="AD60" s="262"/>
      <c r="AE60" s="262"/>
      <c r="AF60" s="263"/>
      <c r="AG60" s="263"/>
      <c r="AH60" s="264"/>
      <c r="AI60" s="264"/>
    </row>
    <row r="61" spans="2:36" ht="46.15" customHeight="1" x14ac:dyDescent="0.35">
      <c r="B61" s="265" t="s">
        <v>36</v>
      </c>
      <c r="C61" s="266"/>
      <c r="D61" s="267"/>
      <c r="E61" s="93">
        <f>E57+E58-E60</f>
        <v>3.5998309709999998</v>
      </c>
      <c r="F61" s="93"/>
      <c r="G61" s="93">
        <f>G58</f>
        <v>23.969759605615373</v>
      </c>
      <c r="H61" s="93">
        <f t="shared" ref="H61:S61" si="9">H58</f>
        <v>16.112652763846146</v>
      </c>
      <c r="I61" s="93">
        <f t="shared" si="9"/>
        <v>1.7330457425230783</v>
      </c>
      <c r="J61" s="93">
        <f t="shared" si="9"/>
        <v>1.0703538461538467</v>
      </c>
      <c r="K61" s="93">
        <f t="shared" si="9"/>
        <v>0.80276538461538494</v>
      </c>
      <c r="L61" s="93">
        <f t="shared" si="9"/>
        <v>7.6453846153846268E-3</v>
      </c>
      <c r="M61" s="93">
        <f t="shared" si="9"/>
        <v>1.2640384615384606</v>
      </c>
      <c r="N61" s="93">
        <f t="shared" si="9"/>
        <v>0.13672435897435906</v>
      </c>
      <c r="O61" s="93">
        <f t="shared" si="9"/>
        <v>4.1574415384615389</v>
      </c>
      <c r="P61" s="93">
        <f t="shared" si="9"/>
        <v>3.3857923076923093</v>
      </c>
      <c r="Q61" s="93">
        <f t="shared" si="9"/>
        <v>1.5926884615384603E-2</v>
      </c>
      <c r="R61" s="93">
        <f t="shared" si="9"/>
        <v>1.1808012820512829E-2</v>
      </c>
      <c r="S61" s="94">
        <f t="shared" si="9"/>
        <v>55.581946153846197</v>
      </c>
      <c r="T61" s="94">
        <v>7.2</v>
      </c>
      <c r="V61" s="258" t="s">
        <v>141</v>
      </c>
      <c r="W61" s="259"/>
      <c r="X61" s="259"/>
      <c r="Y61" s="260"/>
      <c r="Z61" s="268">
        <f>SUM(Z51:AA60)</f>
        <v>312.14983798295998</v>
      </c>
      <c r="AA61" s="268"/>
      <c r="AB61" s="268">
        <f t="shared" ref="AB61" si="10">SUM(AB52:AC60)</f>
        <v>1.2600000000000002</v>
      </c>
      <c r="AC61" s="268"/>
      <c r="AD61" s="268">
        <f t="shared" ref="AD61" si="11">SUM(AD52:AE60)</f>
        <v>2.21</v>
      </c>
      <c r="AE61" s="268"/>
      <c r="AF61" s="269">
        <f>SUM(AF52:AG60)</f>
        <v>122.690016</v>
      </c>
      <c r="AG61" s="269"/>
      <c r="AH61" s="270">
        <f>SUM(AH52:AI60)</f>
        <v>236.78557199999997</v>
      </c>
      <c r="AI61" s="270"/>
      <c r="AJ61" s="55"/>
    </row>
    <row r="62" spans="2:36" ht="40.15" customHeight="1" x14ac:dyDescent="0.35">
      <c r="B62" s="258" t="s">
        <v>132</v>
      </c>
      <c r="C62" s="259"/>
      <c r="D62" s="260"/>
      <c r="E62" s="54"/>
      <c r="F62" s="87">
        <f>F52+F54+F55</f>
        <v>0.66000000000000014</v>
      </c>
      <c r="G62" s="85">
        <f>($D$51*G51-$E$55*G55)/$F$62</f>
        <v>16003.845821181816</v>
      </c>
      <c r="H62" s="129">
        <f>($D$51*H51-$E$55*H55)/$F$62</f>
        <v>5581.0365027272719</v>
      </c>
      <c r="I62" s="129">
        <f>($D$51*I51-$E$55*I55)/$F$62</f>
        <v>6111.5928909090899</v>
      </c>
      <c r="J62" s="129">
        <f>((($D$51*J51)-($E$53*J53))+($F$54*J54)+(($E$54*J54)-($E$55*J55)))/$F$62</f>
        <v>29961.818181818173</v>
      </c>
      <c r="K62" s="129">
        <f>((($D$51*K51)-($E$53*K53))+($F$54*K54)+(($E$54*K54)-($E$55*K55)))/$F$62</f>
        <v>22391.818181818177</v>
      </c>
      <c r="L62" s="129">
        <f>((($D$51*L51)-($E$53*L53))+($F$54*L54)+(($E$54*L54)-($E$55*L55)))/$F$62</f>
        <v>697.95454545454527</v>
      </c>
      <c r="M62" s="129">
        <f>((($D$51*M51)-($E$53*M53))+($F$54*M54)+(($E$54*M54)-($E$55*M55)))/$F$62</f>
        <v>2661.5909090909086</v>
      </c>
      <c r="N62" s="129">
        <f>((($D$51*N51)-($E$52*N52))+($F$54*N54)+(($E$54*N54)-($E$55*N55)))/$F$62</f>
        <v>1.0999999999999996</v>
      </c>
      <c r="O62" s="129">
        <f>((($D$51*O51)-($E$53*O53))+($F$54*O54)+(($E$54*O54)-($E$55*O55)))/$F$62</f>
        <v>9.9009090909090993</v>
      </c>
      <c r="P62" s="129">
        <f>M62+O62</f>
        <v>2671.4918181818175</v>
      </c>
      <c r="Q62" s="129">
        <f>((($D$51*Q51)-($E$53*Q53))+($F$54*Q54)+(($E$54*Q54)-($E$55*Q55)))/$F$62</f>
        <v>39.565936363636354</v>
      </c>
      <c r="R62" s="90">
        <f>((($D$51*R51)-($E$53*R53))+($F$54*R54)+(($E$54*R54)-($E$55*R55)))/$F$62</f>
        <v>1.0040909090909091</v>
      </c>
      <c r="S62" s="85">
        <f>((($D$51*S51-($E$55*S55)))/$F$62)</f>
        <v>2181.0000000000009</v>
      </c>
      <c r="T62" s="54"/>
      <c r="X62" s="107"/>
      <c r="Y62" s="58"/>
      <c r="Z62" s="58"/>
      <c r="AA62" s="58"/>
      <c r="AB62" s="58"/>
      <c r="AC62" s="58"/>
      <c r="AD62" s="58"/>
      <c r="AE62" s="58"/>
      <c r="AF62" s="58"/>
      <c r="AG62" s="58"/>
      <c r="AH62" s="58"/>
      <c r="AJ62" s="55"/>
    </row>
    <row r="63" spans="2:36" ht="47.45" customHeight="1" x14ac:dyDescent="0.35">
      <c r="B63" s="258" t="s">
        <v>133</v>
      </c>
      <c r="C63" s="259"/>
      <c r="D63" s="260"/>
      <c r="E63" s="54"/>
      <c r="F63" s="87">
        <f>F56+F57+F58+F59+F60</f>
        <v>1.740169029</v>
      </c>
      <c r="G63" s="129">
        <f>((($E$56*G56-($E$61*G61)))/$F$63)</f>
        <v>210.09031705171265</v>
      </c>
      <c r="H63" s="129">
        <f t="shared" ref="H63:I63" si="12">((($E$56*H56-($E$61*H61)))/$F$63)</f>
        <v>141.22429191603425</v>
      </c>
      <c r="I63" s="129">
        <f t="shared" si="12"/>
        <v>95.435559786592265</v>
      </c>
      <c r="J63" s="129">
        <f>((($E$56*J56-($E$61*J61)))/$F$63)</f>
        <v>107.33722067334089</v>
      </c>
      <c r="K63" s="129">
        <f t="shared" ref="K63:S63" si="13">((($E$56*K56-($E$61*K61)))/$F$63)</f>
        <v>80.50291550500566</v>
      </c>
      <c r="L63" s="129">
        <f t="shared" si="13"/>
        <v>0.76669443338100718</v>
      </c>
      <c r="M63" s="129">
        <f t="shared" si="13"/>
        <v>11.079053170310528</v>
      </c>
      <c r="N63" s="129">
        <f t="shared" si="13"/>
        <v>2.5863668086659062</v>
      </c>
      <c r="O63" s="129">
        <f t="shared" si="13"/>
        <v>17.222472466911295</v>
      </c>
      <c r="P63" s="129">
        <f t="shared" si="13"/>
        <v>64.047847152781173</v>
      </c>
      <c r="Q63" s="90">
        <f t="shared" si="13"/>
        <v>0.13959606994591267</v>
      </c>
      <c r="R63" s="90">
        <f t="shared" si="13"/>
        <v>0.22336804256660103</v>
      </c>
      <c r="S63" s="129">
        <f t="shared" si="13"/>
        <v>5573.868530679918</v>
      </c>
      <c r="T63" s="54"/>
      <c r="AJ63" s="55"/>
    </row>
    <row r="64" spans="2:36" ht="42.6" customHeight="1" x14ac:dyDescent="0.35">
      <c r="B64" s="258" t="s">
        <v>134</v>
      </c>
      <c r="C64" s="259"/>
      <c r="D64" s="260"/>
      <c r="E64" s="85"/>
      <c r="F64" s="87">
        <f>SUM(F51:F61)</f>
        <v>2.4001690290000002</v>
      </c>
      <c r="G64" s="129">
        <f t="shared" ref="G64:S64" si="14">(G62*$F$62+G63*$F$63)/$F64</f>
        <v>4553.0672102536246</v>
      </c>
      <c r="H64" s="129">
        <f t="shared" si="14"/>
        <v>1637.0672995359021</v>
      </c>
      <c r="I64" s="129">
        <f t="shared" si="14"/>
        <v>1749.7623136799109</v>
      </c>
      <c r="J64" s="129">
        <f t="shared" si="14"/>
        <v>8316.741306920132</v>
      </c>
      <c r="K64" s="129">
        <f t="shared" si="14"/>
        <v>6215.6825207105085</v>
      </c>
      <c r="L64" s="129">
        <f t="shared" si="14"/>
        <v>192.47985134620129</v>
      </c>
      <c r="M64" s="129">
        <f t="shared" si="14"/>
        <v>739.91848229853088</v>
      </c>
      <c r="N64" s="129">
        <f t="shared" si="14"/>
        <v>2.1776447220684383</v>
      </c>
      <c r="O64" s="129">
        <f t="shared" si="14"/>
        <v>15.209184331877429</v>
      </c>
      <c r="P64" s="129">
        <f t="shared" si="14"/>
        <v>781.04444201183617</v>
      </c>
      <c r="Q64" s="129">
        <f t="shared" si="14"/>
        <v>10.981076098824202</v>
      </c>
      <c r="R64" s="90">
        <f t="shared" si="14"/>
        <v>0.43805171095837553</v>
      </c>
      <c r="S64" s="129">
        <f t="shared" si="14"/>
        <v>4640.8953928748197</v>
      </c>
      <c r="T64" s="90"/>
      <c r="AJ64" s="55"/>
    </row>
    <row r="65" spans="2:22" ht="42.6" customHeight="1" x14ac:dyDescent="0.35">
      <c r="B65" s="261" t="s">
        <v>4</v>
      </c>
      <c r="C65" s="261"/>
      <c r="D65" s="261"/>
      <c r="E65" s="172">
        <f>E61/D51</f>
        <v>0.59997182849999997</v>
      </c>
      <c r="F65" s="55"/>
      <c r="G65" s="55"/>
      <c r="H65" s="55"/>
      <c r="I65" s="70"/>
      <c r="J65" s="70"/>
      <c r="K65" s="70"/>
      <c r="L65" s="70"/>
      <c r="M65" s="70"/>
      <c r="N65" s="70"/>
      <c r="O65" s="70"/>
      <c r="P65" s="70"/>
      <c r="Q65" s="70"/>
      <c r="R65" s="55"/>
    </row>
    <row r="66" spans="2:22" ht="42.6" customHeight="1" x14ac:dyDescent="0.25">
      <c r="I66" s="134"/>
      <c r="J66" s="134"/>
      <c r="K66" s="134"/>
      <c r="L66" s="134"/>
      <c r="M66" s="134"/>
      <c r="N66" s="134"/>
      <c r="O66" s="134"/>
      <c r="P66" s="134"/>
      <c r="Q66" s="134"/>
      <c r="R66" s="134"/>
      <c r="S66" s="134"/>
      <c r="T66" s="134"/>
      <c r="U66" s="134"/>
      <c r="V66" s="134"/>
    </row>
    <row r="67" spans="2:22" x14ac:dyDescent="0.25">
      <c r="I67" s="124"/>
      <c r="J67" s="124"/>
      <c r="K67" s="124"/>
      <c r="L67" s="124"/>
      <c r="M67" s="124"/>
      <c r="N67" s="124"/>
      <c r="O67" s="124"/>
      <c r="P67" s="124"/>
      <c r="Q67" s="124"/>
      <c r="R67" s="124"/>
      <c r="S67" s="124"/>
      <c r="T67" s="124"/>
      <c r="U67" s="124"/>
      <c r="V67" s="124"/>
    </row>
  </sheetData>
  <sheetProtection algorithmName="SHA-512" hashValue="1lJImoveo2TtuNN1RG15fyPz5iPlE+hN46hRjnxE1+amFCl9etryCSz9BaaXm6e8I/lDXwRwHPMJ+fOJiRtl3g==" saltValue="2mAUr8lev6VhU5L7vFVnEQ==" spinCount="100000" sheet="1" objects="1" scenarios="1"/>
  <mergeCells count="131">
    <mergeCell ref="AL22:AM22"/>
    <mergeCell ref="C2:AA2"/>
    <mergeCell ref="AN4:AQ4"/>
    <mergeCell ref="AF6:AG6"/>
    <mergeCell ref="J10:K10"/>
    <mergeCell ref="AN10:AO10"/>
    <mergeCell ref="AB11:AC11"/>
    <mergeCell ref="B12:C12"/>
    <mergeCell ref="AG12:AH12"/>
    <mergeCell ref="H22:I22"/>
    <mergeCell ref="P22:Q22"/>
    <mergeCell ref="S22:T22"/>
    <mergeCell ref="B41:C41"/>
    <mergeCell ref="B42:C42"/>
    <mergeCell ref="D41:E41"/>
    <mergeCell ref="D42:E42"/>
    <mergeCell ref="K23:L23"/>
    <mergeCell ref="B39:C39"/>
    <mergeCell ref="B40:C40"/>
    <mergeCell ref="D39:E39"/>
    <mergeCell ref="D40:E40"/>
    <mergeCell ref="B47:C47"/>
    <mergeCell ref="B45:C45"/>
    <mergeCell ref="B46:C46"/>
    <mergeCell ref="D45:E45"/>
    <mergeCell ref="D46:E46"/>
    <mergeCell ref="D47:E47"/>
    <mergeCell ref="B43:C43"/>
    <mergeCell ref="B44:C44"/>
    <mergeCell ref="D43:E43"/>
    <mergeCell ref="D44:E44"/>
    <mergeCell ref="AH49:AI50"/>
    <mergeCell ref="B50:C50"/>
    <mergeCell ref="X50:Y50"/>
    <mergeCell ref="Z50:AA50"/>
    <mergeCell ref="B51:C51"/>
    <mergeCell ref="V51:W51"/>
    <mergeCell ref="X51:Y51"/>
    <mergeCell ref="Z51:AA51"/>
    <mergeCell ref="AB51:AC51"/>
    <mergeCell ref="AD51:AE51"/>
    <mergeCell ref="AF51:AG51"/>
    <mergeCell ref="AH51:AI51"/>
    <mergeCell ref="V49:W50"/>
    <mergeCell ref="X49:AA49"/>
    <mergeCell ref="AB49:AC50"/>
    <mergeCell ref="AD49:AE50"/>
    <mergeCell ref="AF49:AG50"/>
    <mergeCell ref="AD52:AE52"/>
    <mergeCell ref="AF52:AG52"/>
    <mergeCell ref="AH52:AI52"/>
    <mergeCell ref="B53:C53"/>
    <mergeCell ref="V53:W53"/>
    <mergeCell ref="X53:Y53"/>
    <mergeCell ref="Z53:AA53"/>
    <mergeCell ref="AB53:AC53"/>
    <mergeCell ref="AD53:AE53"/>
    <mergeCell ref="AF53:AG53"/>
    <mergeCell ref="AH53:AI53"/>
    <mergeCell ref="B52:C52"/>
    <mergeCell ref="V52:W52"/>
    <mergeCell ref="X52:Y52"/>
    <mergeCell ref="Z52:AA52"/>
    <mergeCell ref="AB52:AC52"/>
    <mergeCell ref="AD54:AE54"/>
    <mergeCell ref="AF54:AG54"/>
    <mergeCell ref="AH54:AI54"/>
    <mergeCell ref="B55:C55"/>
    <mergeCell ref="V55:W55"/>
    <mergeCell ref="X55:Y55"/>
    <mergeCell ref="Z55:AA55"/>
    <mergeCell ref="AB55:AC55"/>
    <mergeCell ref="AD55:AE55"/>
    <mergeCell ref="AF55:AG55"/>
    <mergeCell ref="AH55:AI55"/>
    <mergeCell ref="B54:C54"/>
    <mergeCell ref="V54:W54"/>
    <mergeCell ref="X54:Y54"/>
    <mergeCell ref="Z54:AA54"/>
    <mergeCell ref="AB54:AC54"/>
    <mergeCell ref="AD56:AE56"/>
    <mergeCell ref="AF56:AG56"/>
    <mergeCell ref="AH56:AI56"/>
    <mergeCell ref="B57:C57"/>
    <mergeCell ref="V57:W57"/>
    <mergeCell ref="X57:Y57"/>
    <mergeCell ref="Z57:AA57"/>
    <mergeCell ref="AB57:AC57"/>
    <mergeCell ref="AD57:AE57"/>
    <mergeCell ref="AF57:AG57"/>
    <mergeCell ref="AH57:AI57"/>
    <mergeCell ref="B56:C56"/>
    <mergeCell ref="V56:W56"/>
    <mergeCell ref="X56:Y56"/>
    <mergeCell ref="Z56:AA56"/>
    <mergeCell ref="AB56:AC56"/>
    <mergeCell ref="AD58:AE58"/>
    <mergeCell ref="AF58:AG58"/>
    <mergeCell ref="AH58:AI58"/>
    <mergeCell ref="B59:C59"/>
    <mergeCell ref="V59:W59"/>
    <mergeCell ref="X59:Y59"/>
    <mergeCell ref="Z59:AA59"/>
    <mergeCell ref="AB59:AC59"/>
    <mergeCell ref="AD59:AE59"/>
    <mergeCell ref="AF59:AG59"/>
    <mergeCell ref="AH59:AI59"/>
    <mergeCell ref="B58:C58"/>
    <mergeCell ref="V58:W58"/>
    <mergeCell ref="X58:Y58"/>
    <mergeCell ref="Z58:AA58"/>
    <mergeCell ref="AB58:AC58"/>
    <mergeCell ref="B62:D62"/>
    <mergeCell ref="B63:D63"/>
    <mergeCell ref="B64:D64"/>
    <mergeCell ref="B65:D65"/>
    <mergeCell ref="AD60:AE60"/>
    <mergeCell ref="AF60:AG60"/>
    <mergeCell ref="AH60:AI60"/>
    <mergeCell ref="B61:D61"/>
    <mergeCell ref="V61:Y61"/>
    <mergeCell ref="Z61:AA61"/>
    <mergeCell ref="AB61:AC61"/>
    <mergeCell ref="AD61:AE61"/>
    <mergeCell ref="AF61:AG61"/>
    <mergeCell ref="AH61:AI61"/>
    <mergeCell ref="B60:C60"/>
    <mergeCell ref="V60:W60"/>
    <mergeCell ref="X60:Y60"/>
    <mergeCell ref="Z60:AA60"/>
    <mergeCell ref="AB60:AC60"/>
  </mergeCells>
  <pageMargins left="0.7" right="0.7" top="0.75" bottom="0.75" header="0.3" footer="0.3"/>
  <pageSetup paperSize="9" scale="34"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pageSetUpPr fitToPage="1"/>
  </sheetPr>
  <dimension ref="B1:AT67"/>
  <sheetViews>
    <sheetView topLeftCell="A28" zoomScale="60" zoomScaleNormal="60" workbookViewId="0">
      <selection activeCell="T61" sqref="T61"/>
    </sheetView>
  </sheetViews>
  <sheetFormatPr baseColWidth="10" defaultColWidth="9.140625" defaultRowHeight="15" x14ac:dyDescent="0.25"/>
  <cols>
    <col min="2" max="2" width="14.42578125" customWidth="1"/>
    <col min="3" max="3" width="10" customWidth="1"/>
    <col min="4" max="4" width="9.140625" bestFit="1" customWidth="1"/>
    <col min="5" max="5" width="11.7109375" customWidth="1"/>
    <col min="6" max="6" width="10.85546875" customWidth="1"/>
    <col min="7" max="7" width="9.7109375" customWidth="1"/>
    <col min="8" max="8" width="10.28515625" customWidth="1"/>
    <col min="9" max="9" width="10.42578125" customWidth="1"/>
    <col min="10" max="10" width="8.85546875" customWidth="1"/>
    <col min="13" max="13" width="9.7109375" bestFit="1" customWidth="1"/>
    <col min="14" max="15" width="9.7109375" customWidth="1"/>
    <col min="16" max="16" width="11" customWidth="1"/>
    <col min="17" max="17" width="10.85546875" customWidth="1"/>
    <col min="22" max="22" width="9.140625" bestFit="1" customWidth="1"/>
    <col min="23" max="23" width="7.7109375" customWidth="1"/>
    <col min="24" max="24" width="6.85546875" customWidth="1"/>
    <col min="27" max="27" width="10.85546875" customWidth="1"/>
    <col min="28" max="28" width="11.28515625" customWidth="1"/>
    <col min="29" max="29" width="9.42578125" customWidth="1"/>
    <col min="31" max="31" width="10" customWidth="1"/>
    <col min="36" max="36" width="9.42578125" customWidth="1"/>
    <col min="37" max="37" width="8.28515625" customWidth="1"/>
    <col min="38" max="38" width="8.140625" customWidth="1"/>
    <col min="39" max="39" width="10.28515625" customWidth="1"/>
    <col min="40" max="40" width="16.42578125" bestFit="1" customWidth="1"/>
    <col min="43" max="43" width="9.5703125" customWidth="1"/>
    <col min="44" max="44" width="9.85546875" bestFit="1" customWidth="1"/>
    <col min="45" max="45" width="10.28515625" bestFit="1" customWidth="1"/>
    <col min="46" max="46" width="1.28515625" customWidth="1"/>
  </cols>
  <sheetData>
    <row r="1" spans="2:46" ht="36.6" customHeight="1" x14ac:dyDescent="0.25"/>
    <row r="2" spans="2:46" ht="46.15" customHeight="1" x14ac:dyDescent="0.7">
      <c r="C2" s="298" t="s">
        <v>110</v>
      </c>
      <c r="D2" s="298"/>
      <c r="E2" s="298"/>
      <c r="F2" s="298"/>
      <c r="G2" s="298"/>
      <c r="H2" s="298"/>
      <c r="I2" s="298"/>
      <c r="J2" s="298"/>
      <c r="K2" s="298"/>
      <c r="L2" s="298"/>
      <c r="M2" s="298"/>
      <c r="N2" s="298"/>
      <c r="O2" s="298"/>
      <c r="P2" s="298"/>
      <c r="Q2" s="298"/>
      <c r="R2" s="298"/>
      <c r="S2" s="298"/>
      <c r="T2" s="298"/>
      <c r="U2" s="298"/>
      <c r="V2" s="298"/>
      <c r="W2" s="298"/>
      <c r="X2" s="298"/>
      <c r="Y2" s="298"/>
      <c r="Z2" s="298"/>
      <c r="AA2" s="298"/>
    </row>
    <row r="3" spans="2:46" ht="31.9" customHeight="1" thickBot="1" x14ac:dyDescent="0.3"/>
    <row r="4" spans="2:46" ht="18.75" x14ac:dyDescent="0.3">
      <c r="B4" s="1"/>
      <c r="C4" s="2"/>
      <c r="D4" s="2"/>
      <c r="E4" s="2"/>
      <c r="F4" s="2"/>
      <c r="G4" s="2"/>
      <c r="H4" s="2"/>
      <c r="I4" s="2"/>
      <c r="J4" s="2"/>
      <c r="K4" s="2"/>
      <c r="L4" s="2"/>
      <c r="M4" s="2"/>
      <c r="N4" s="2"/>
      <c r="O4" s="2"/>
      <c r="P4" s="2"/>
      <c r="Q4" s="2"/>
      <c r="R4" s="2"/>
      <c r="S4" s="2"/>
      <c r="T4" s="2"/>
      <c r="U4" s="2"/>
      <c r="V4" s="2"/>
      <c r="W4" s="2"/>
      <c r="X4" s="2"/>
      <c r="Y4" s="3"/>
      <c r="Z4" s="2"/>
      <c r="AA4" s="3"/>
      <c r="AB4" s="3"/>
      <c r="AC4" s="3"/>
      <c r="AD4" s="3"/>
      <c r="AE4" s="3"/>
      <c r="AF4" s="3"/>
      <c r="AG4" s="3"/>
      <c r="AH4" s="3"/>
      <c r="AI4" s="3"/>
      <c r="AJ4" s="3"/>
      <c r="AK4" s="3"/>
      <c r="AL4" s="3"/>
      <c r="AM4" s="2"/>
      <c r="AN4" s="299"/>
      <c r="AO4" s="299"/>
      <c r="AP4" s="299"/>
      <c r="AQ4" s="299"/>
      <c r="AR4" s="3"/>
      <c r="AS4" s="3"/>
      <c r="AT4" s="4"/>
    </row>
    <row r="5" spans="2:46" ht="18.75" x14ac:dyDescent="0.3">
      <c r="B5" s="5"/>
      <c r="C5" s="6"/>
      <c r="D5" s="6"/>
      <c r="E5" s="6"/>
      <c r="F5" s="6"/>
      <c r="G5" s="6"/>
      <c r="H5" s="6"/>
      <c r="I5" s="6"/>
      <c r="J5" s="6"/>
      <c r="K5" s="6"/>
      <c r="L5" s="6"/>
      <c r="M5" s="6"/>
      <c r="N5" s="6"/>
      <c r="O5" s="6"/>
      <c r="P5" s="6"/>
      <c r="Q5" s="6"/>
      <c r="R5" s="6"/>
      <c r="S5" s="6"/>
      <c r="T5" s="6"/>
      <c r="U5" s="6"/>
      <c r="V5" s="6"/>
      <c r="W5" s="6"/>
      <c r="X5" s="6"/>
      <c r="Y5" s="6"/>
      <c r="Z5" s="6"/>
      <c r="AA5" s="7"/>
      <c r="AB5" s="7"/>
      <c r="AC5" s="7"/>
      <c r="AD5" s="7"/>
      <c r="AE5" s="7"/>
      <c r="AF5" s="7"/>
      <c r="AG5" s="7"/>
      <c r="AH5" s="7"/>
      <c r="AI5" s="7"/>
      <c r="AJ5" s="7"/>
      <c r="AK5" s="7"/>
      <c r="AL5" s="7"/>
      <c r="AM5" s="7"/>
      <c r="AN5" s="7"/>
      <c r="AO5" s="8"/>
      <c r="AP5" s="9"/>
      <c r="AQ5" s="7"/>
      <c r="AR5" s="7"/>
      <c r="AS5" s="7"/>
      <c r="AT5" s="10"/>
    </row>
    <row r="6" spans="2:46" ht="18.75" x14ac:dyDescent="0.3">
      <c r="B6" s="5"/>
      <c r="C6" s="6"/>
      <c r="D6" s="6"/>
      <c r="E6" s="6"/>
      <c r="F6" s="6"/>
      <c r="G6" s="6"/>
      <c r="H6" s="6"/>
      <c r="I6" s="6"/>
      <c r="J6" s="6"/>
      <c r="K6" s="6"/>
      <c r="L6" s="6"/>
      <c r="M6" s="6"/>
      <c r="N6" s="6"/>
      <c r="O6" s="6"/>
      <c r="P6" s="6"/>
      <c r="Q6" s="6"/>
      <c r="R6" s="6"/>
      <c r="S6" s="6"/>
      <c r="T6" s="6"/>
      <c r="U6" s="6"/>
      <c r="V6" s="6"/>
      <c r="W6" s="6"/>
      <c r="X6" s="6"/>
      <c r="Y6" s="6"/>
      <c r="Z6" s="55"/>
      <c r="AA6" s="55"/>
      <c r="AB6" s="7"/>
      <c r="AC6" s="7"/>
      <c r="AD6" s="7"/>
      <c r="AE6" s="7"/>
      <c r="AF6" s="300"/>
      <c r="AG6" s="300"/>
      <c r="AH6" s="7"/>
      <c r="AM6" s="7"/>
      <c r="AN6" s="16">
        <f>D60</f>
        <v>3.6361929000000001E-2</v>
      </c>
      <c r="AO6" s="9" t="s">
        <v>1</v>
      </c>
      <c r="AP6" s="9"/>
      <c r="AQ6" s="7"/>
      <c r="AR6" s="7"/>
      <c r="AS6" s="7"/>
      <c r="AT6" s="10"/>
    </row>
    <row r="7" spans="2:46" ht="18.75" x14ac:dyDescent="0.3">
      <c r="B7" s="5"/>
      <c r="C7" s="6"/>
      <c r="D7" s="6"/>
      <c r="E7" s="6"/>
      <c r="F7" s="6"/>
      <c r="G7" s="6"/>
      <c r="H7" s="6"/>
      <c r="I7" s="6"/>
      <c r="J7" s="6"/>
      <c r="K7" s="6"/>
      <c r="L7" s="6"/>
      <c r="M7" s="6"/>
      <c r="N7" s="6"/>
      <c r="O7" s="6"/>
      <c r="P7" s="6"/>
      <c r="Q7" s="6"/>
      <c r="R7" s="6"/>
      <c r="S7" s="6"/>
      <c r="T7" s="6"/>
      <c r="U7" s="6"/>
      <c r="V7" s="55"/>
      <c r="W7" s="55"/>
      <c r="X7" s="6"/>
      <c r="Y7" s="6"/>
      <c r="Z7" s="55"/>
      <c r="AA7" s="12" t="s">
        <v>2</v>
      </c>
      <c r="AB7" s="12"/>
      <c r="AC7" s="7"/>
      <c r="AD7" s="7"/>
      <c r="AE7" s="7"/>
      <c r="AF7" s="8"/>
      <c r="AG7" s="9"/>
      <c r="AH7" s="7"/>
      <c r="AI7" s="7"/>
      <c r="AJ7" s="7"/>
      <c r="AK7" s="7"/>
      <c r="AL7" s="7"/>
      <c r="AM7" s="7"/>
      <c r="AN7" s="7"/>
      <c r="AO7" s="7"/>
      <c r="AP7" s="7"/>
      <c r="AQ7" s="7"/>
      <c r="AR7" s="7"/>
      <c r="AS7" s="7"/>
      <c r="AT7" s="10"/>
    </row>
    <row r="8" spans="2:46" ht="18.75" x14ac:dyDescent="0.3">
      <c r="B8" s="5"/>
      <c r="C8" s="6"/>
      <c r="D8" s="6"/>
      <c r="E8" s="6"/>
      <c r="F8" s="6"/>
      <c r="G8" s="6"/>
      <c r="H8" s="6"/>
      <c r="I8" s="6"/>
      <c r="J8" s="6"/>
      <c r="K8" s="6"/>
      <c r="L8" s="6"/>
      <c r="M8" s="6"/>
      <c r="N8" s="6"/>
      <c r="O8" s="6"/>
      <c r="P8" s="6"/>
      <c r="Q8" s="6"/>
      <c r="R8" s="6"/>
      <c r="S8" s="6"/>
      <c r="T8" s="6"/>
      <c r="U8" s="6"/>
      <c r="V8" s="6"/>
      <c r="W8" s="6"/>
      <c r="X8" s="6"/>
      <c r="Y8" s="6"/>
      <c r="Z8" s="11"/>
      <c r="AA8" s="8">
        <f>W13*Z20</f>
        <v>4.5389999999999997</v>
      </c>
      <c r="AB8" s="9" t="s">
        <v>1</v>
      </c>
      <c r="AC8" s="6"/>
      <c r="AD8" s="6"/>
      <c r="AE8" s="6"/>
      <c r="AF8" s="11"/>
      <c r="AG8" s="9"/>
      <c r="AH8" s="7"/>
      <c r="AI8" s="7"/>
      <c r="AJ8" s="7"/>
      <c r="AK8" s="7"/>
      <c r="AL8" s="7"/>
      <c r="AM8" s="6"/>
      <c r="AN8" s="7"/>
      <c r="AO8" s="55"/>
      <c r="AP8" s="55"/>
      <c r="AQ8" s="7"/>
      <c r="AR8" s="7"/>
      <c r="AS8" s="7"/>
      <c r="AT8" s="10"/>
    </row>
    <row r="9" spans="2:46" ht="18.75" x14ac:dyDescent="0.3">
      <c r="B9" s="5"/>
      <c r="C9" s="6"/>
      <c r="D9" s="6"/>
      <c r="E9" s="6"/>
      <c r="F9" s="6"/>
      <c r="G9" s="6"/>
      <c r="H9" s="6"/>
      <c r="I9" s="6"/>
      <c r="J9" s="6"/>
      <c r="K9" s="6"/>
      <c r="L9" s="6"/>
      <c r="M9" s="6"/>
      <c r="N9" s="6"/>
      <c r="O9" s="6"/>
      <c r="P9" s="6"/>
      <c r="Q9" s="6"/>
      <c r="R9" s="6"/>
      <c r="S9" s="6"/>
      <c r="T9" s="6"/>
      <c r="U9" s="6"/>
      <c r="V9" s="55"/>
      <c r="W9" s="55"/>
      <c r="X9" s="55"/>
      <c r="Y9" s="6"/>
      <c r="Z9" s="6"/>
      <c r="AA9" s="55"/>
      <c r="AB9" s="55"/>
      <c r="AC9" s="7"/>
      <c r="AD9" s="6"/>
      <c r="AE9" s="6"/>
      <c r="AF9" s="7"/>
      <c r="AG9" s="7"/>
      <c r="AH9" s="7"/>
      <c r="AI9" s="6"/>
      <c r="AJ9" s="6"/>
      <c r="AK9" s="6"/>
      <c r="AL9" s="6"/>
      <c r="AM9" s="55"/>
      <c r="AN9" s="55"/>
      <c r="AO9" s="55"/>
      <c r="AP9" s="55"/>
      <c r="AQ9" s="300" t="s">
        <v>10</v>
      </c>
      <c r="AR9" s="300"/>
      <c r="AS9" s="7"/>
      <c r="AT9" s="10"/>
    </row>
    <row r="10" spans="2:46" ht="21" x14ac:dyDescent="0.35">
      <c r="B10" s="5"/>
      <c r="C10" s="7"/>
      <c r="D10" s="7"/>
      <c r="E10" s="7"/>
      <c r="F10" s="7"/>
      <c r="G10" s="7"/>
      <c r="H10" s="6"/>
      <c r="I10" s="6"/>
      <c r="J10" s="301"/>
      <c r="K10" s="301"/>
      <c r="L10" s="6"/>
      <c r="M10" s="6"/>
      <c r="N10" s="6"/>
      <c r="O10" s="6"/>
      <c r="P10" s="6"/>
      <c r="Q10" s="55"/>
      <c r="R10" s="55"/>
      <c r="S10" s="55"/>
      <c r="T10" s="55"/>
      <c r="U10" s="55"/>
      <c r="V10" s="11"/>
      <c r="W10" s="55"/>
      <c r="X10" s="55"/>
      <c r="Y10" s="6"/>
      <c r="Z10" s="6"/>
      <c r="AA10" s="55"/>
      <c r="AB10" s="55"/>
      <c r="AC10" s="7"/>
      <c r="AD10" s="7"/>
      <c r="AE10" s="7"/>
      <c r="AF10" s="7"/>
      <c r="AG10" s="7"/>
      <c r="AH10" s="7"/>
      <c r="AI10" s="6"/>
      <c r="AJ10" s="6"/>
      <c r="AK10" s="55"/>
      <c r="AL10" s="55"/>
      <c r="AM10" s="55"/>
      <c r="AP10" s="9"/>
      <c r="AQ10" s="16">
        <f>AL13-AN6-AN28</f>
        <v>3.5998309709999994</v>
      </c>
      <c r="AR10" s="9" t="s">
        <v>1</v>
      </c>
      <c r="AS10" s="55"/>
      <c r="AT10" s="10"/>
    </row>
    <row r="11" spans="2:46" ht="22.9" customHeight="1" x14ac:dyDescent="0.3">
      <c r="B11" s="56"/>
      <c r="C11" s="55"/>
      <c r="D11" s="6"/>
      <c r="E11" s="6"/>
      <c r="F11" s="6"/>
      <c r="G11" s="7"/>
      <c r="H11" s="6"/>
      <c r="I11" s="6"/>
      <c r="J11" s="6"/>
      <c r="K11" s="6"/>
      <c r="L11" s="6"/>
      <c r="M11" s="6"/>
      <c r="N11" s="6"/>
      <c r="O11" s="6"/>
      <c r="P11" s="6"/>
      <c r="Q11" s="55"/>
      <c r="R11" s="55"/>
      <c r="S11" s="55"/>
      <c r="T11" s="55"/>
      <c r="U11" s="55"/>
      <c r="V11" s="6"/>
      <c r="W11" s="6"/>
      <c r="X11" s="6"/>
      <c r="Y11" s="6"/>
      <c r="Z11" s="55"/>
      <c r="AA11" s="55"/>
      <c r="AB11" s="300" t="s">
        <v>3</v>
      </c>
      <c r="AC11" s="300"/>
      <c r="AD11" s="7"/>
      <c r="AE11" s="7"/>
      <c r="AF11" s="7"/>
      <c r="AI11" s="6"/>
      <c r="AJ11" s="6"/>
      <c r="AK11" s="16"/>
      <c r="AL11" s="9"/>
      <c r="AM11" s="7"/>
      <c r="AP11" s="7"/>
      <c r="AS11" s="55"/>
      <c r="AT11" s="10"/>
    </row>
    <row r="12" spans="2:46" ht="18.75" x14ac:dyDescent="0.3">
      <c r="B12" s="314" t="s">
        <v>0</v>
      </c>
      <c r="C12" s="300"/>
      <c r="D12" s="6"/>
      <c r="E12" s="6"/>
      <c r="F12" s="6"/>
      <c r="G12" s="7"/>
      <c r="H12" s="6"/>
      <c r="I12" s="6"/>
      <c r="J12" s="6"/>
      <c r="K12" s="6"/>
      <c r="L12" s="6"/>
      <c r="M12" s="6"/>
      <c r="N12" s="6"/>
      <c r="O12" s="6"/>
      <c r="P12" s="6"/>
      <c r="Q12" s="55"/>
      <c r="R12" s="55"/>
      <c r="S12" s="55"/>
      <c r="T12" s="55"/>
      <c r="U12" s="55"/>
      <c r="V12" s="6"/>
      <c r="W12" s="36" t="s">
        <v>15</v>
      </c>
      <c r="X12" s="6"/>
      <c r="Y12" s="6"/>
      <c r="Z12" s="55"/>
      <c r="AA12" s="55"/>
      <c r="AB12" s="8">
        <f>AA8</f>
        <v>4.5389999999999997</v>
      </c>
      <c r="AC12" s="9" t="s">
        <v>1</v>
      </c>
      <c r="AD12" s="7"/>
      <c r="AE12" s="7"/>
      <c r="AF12" s="7"/>
      <c r="AG12" s="300" t="s">
        <v>49</v>
      </c>
      <c r="AH12" s="300"/>
      <c r="AI12" s="6"/>
      <c r="AJ12" s="6"/>
      <c r="AK12" s="6"/>
      <c r="AL12" s="300" t="s">
        <v>50</v>
      </c>
      <c r="AM12" s="300"/>
      <c r="AN12" s="14"/>
      <c r="AO12" s="55"/>
      <c r="AP12" s="55"/>
      <c r="AQ12" s="14"/>
      <c r="AR12" s="7"/>
      <c r="AS12" s="55"/>
      <c r="AT12" s="10"/>
    </row>
    <row r="13" spans="2:46" ht="18.75" x14ac:dyDescent="0.3">
      <c r="B13" s="13">
        <f>D51</f>
        <v>6</v>
      </c>
      <c r="C13" s="9" t="s">
        <v>1</v>
      </c>
      <c r="D13" s="6"/>
      <c r="E13" s="6"/>
      <c r="F13" s="6"/>
      <c r="G13" s="6"/>
      <c r="H13" s="6"/>
      <c r="I13" s="6"/>
      <c r="J13" s="6"/>
      <c r="K13" s="6"/>
      <c r="L13" s="6"/>
      <c r="M13" s="8">
        <f>G14-K24</f>
        <v>6</v>
      </c>
      <c r="N13" s="45" t="s">
        <v>1</v>
      </c>
      <c r="O13" s="6"/>
      <c r="P13" s="6"/>
      <c r="Q13" s="8">
        <f>M13-P23</f>
        <v>6</v>
      </c>
      <c r="R13" s="9" t="s">
        <v>1</v>
      </c>
      <c r="S13" s="6"/>
      <c r="T13" s="6"/>
      <c r="U13" s="6"/>
      <c r="V13" s="6"/>
      <c r="W13" s="11">
        <f>Q13-S23</f>
        <v>5.34</v>
      </c>
      <c r="X13" s="9" t="s">
        <v>1</v>
      </c>
      <c r="Y13" s="6"/>
      <c r="Z13" s="55"/>
      <c r="AA13" s="55"/>
      <c r="AB13" s="11"/>
      <c r="AC13" s="9"/>
      <c r="AD13" s="7"/>
      <c r="AE13" s="7"/>
      <c r="AF13" s="7"/>
      <c r="AG13" s="8">
        <f>(AD20)*AB12</f>
        <v>2.7687899999999996</v>
      </c>
      <c r="AH13" s="9" t="s">
        <v>1</v>
      </c>
      <c r="AI13" s="6"/>
      <c r="AJ13" s="6"/>
      <c r="AK13" s="8"/>
      <c r="AL13" s="16">
        <f>AL23+AG13</f>
        <v>3.6361928999999993</v>
      </c>
      <c r="AM13" s="9" t="s">
        <v>1</v>
      </c>
      <c r="AN13" s="6"/>
      <c r="AO13" s="55"/>
      <c r="AP13" s="55"/>
      <c r="AQ13" s="7"/>
      <c r="AR13" s="6"/>
      <c r="AS13" s="6"/>
      <c r="AT13" s="17"/>
    </row>
    <row r="14" spans="2:46" ht="18.75" x14ac:dyDescent="0.3">
      <c r="B14" s="5"/>
      <c r="C14" s="6"/>
      <c r="D14" s="6"/>
      <c r="E14" s="6"/>
      <c r="F14" s="6"/>
      <c r="G14" s="8">
        <f>B13-G24</f>
        <v>6</v>
      </c>
      <c r="H14" s="9" t="s">
        <v>1</v>
      </c>
      <c r="I14" s="6"/>
      <c r="J14" s="6"/>
      <c r="K14" s="6"/>
      <c r="L14" s="6"/>
      <c r="M14" s="55"/>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7"/>
      <c r="AP14" s="7"/>
      <c r="AQ14" s="6"/>
      <c r="AR14" s="6"/>
      <c r="AS14" s="6"/>
      <c r="AT14" s="18"/>
    </row>
    <row r="15" spans="2:46" ht="18.75" x14ac:dyDescent="0.3">
      <c r="B15" s="5"/>
      <c r="C15" s="6"/>
      <c r="D15" s="6"/>
      <c r="E15" s="6"/>
      <c r="F15" s="6"/>
      <c r="G15" s="6"/>
      <c r="H15" s="6"/>
      <c r="I15" s="6"/>
      <c r="J15" s="6"/>
      <c r="K15" s="6"/>
      <c r="L15" s="6"/>
      <c r="M15" s="6"/>
      <c r="N15" s="6"/>
      <c r="O15" s="6"/>
      <c r="P15" s="6"/>
      <c r="Q15" s="6"/>
      <c r="R15" s="6"/>
      <c r="S15" s="6"/>
      <c r="T15" s="6"/>
      <c r="U15" s="6"/>
      <c r="V15" s="6"/>
      <c r="W15" s="6"/>
      <c r="X15" s="6"/>
      <c r="Y15" s="6"/>
      <c r="Z15" s="6"/>
      <c r="AA15" s="6"/>
      <c r="AB15" s="6"/>
      <c r="AC15" s="55"/>
      <c r="AD15" s="55"/>
      <c r="AE15" s="6"/>
      <c r="AF15" s="6"/>
      <c r="AG15" s="6"/>
      <c r="AH15" s="6"/>
      <c r="AI15" s="6"/>
      <c r="AJ15" s="6"/>
      <c r="AK15" s="6"/>
      <c r="AL15" s="6"/>
      <c r="AM15" s="6"/>
      <c r="AN15" s="6"/>
      <c r="AO15" s="6"/>
      <c r="AP15" s="6"/>
      <c r="AQ15" s="6"/>
      <c r="AR15" s="6"/>
      <c r="AS15" s="6"/>
      <c r="AT15" s="18"/>
    </row>
    <row r="16" spans="2:46" ht="18.75" x14ac:dyDescent="0.3">
      <c r="B16" s="5"/>
      <c r="C16" s="6"/>
      <c r="D16" s="6"/>
      <c r="E16" s="6"/>
      <c r="F16" s="6"/>
      <c r="G16" s="6"/>
      <c r="H16" s="6"/>
      <c r="I16" s="6"/>
      <c r="J16" s="6"/>
      <c r="K16" s="6"/>
      <c r="L16" s="6"/>
      <c r="M16" s="6"/>
      <c r="N16" s="6"/>
      <c r="O16" s="6"/>
      <c r="P16" s="6"/>
      <c r="Q16" s="6"/>
      <c r="R16" s="6"/>
      <c r="S16" s="6"/>
      <c r="T16" s="6"/>
      <c r="U16" s="6"/>
      <c r="V16" s="6"/>
      <c r="W16" s="6"/>
      <c r="X16" s="6"/>
      <c r="Y16" s="6"/>
      <c r="Z16" s="6"/>
      <c r="AA16" s="6"/>
      <c r="AB16" s="6"/>
      <c r="AC16" s="55"/>
      <c r="AD16" s="55"/>
      <c r="AE16" s="7"/>
      <c r="AF16" s="6"/>
      <c r="AG16" s="6"/>
      <c r="AH16" s="6"/>
      <c r="AI16" s="6"/>
      <c r="AJ16" s="6"/>
      <c r="AK16" s="6"/>
      <c r="AL16" s="6"/>
      <c r="AM16" s="6"/>
      <c r="AN16" s="6"/>
      <c r="AO16" s="6"/>
      <c r="AP16" s="6"/>
      <c r="AQ16" s="6"/>
      <c r="AR16" s="6"/>
      <c r="AS16" s="6"/>
      <c r="AT16" s="18"/>
    </row>
    <row r="17" spans="2:46" ht="18.75" x14ac:dyDescent="0.3">
      <c r="B17" s="5"/>
      <c r="C17" s="6"/>
      <c r="D17" s="6"/>
      <c r="E17" s="6"/>
      <c r="F17" s="6"/>
      <c r="G17" s="6"/>
      <c r="H17" s="6"/>
      <c r="I17" s="6"/>
      <c r="J17" s="6"/>
      <c r="K17" s="6"/>
      <c r="L17" s="6"/>
      <c r="M17" s="6"/>
      <c r="N17" s="6"/>
      <c r="O17" s="6"/>
      <c r="P17" s="6"/>
      <c r="Q17" s="6"/>
      <c r="R17" s="6"/>
      <c r="S17" s="6"/>
      <c r="T17" s="6"/>
      <c r="U17" s="6"/>
      <c r="V17" s="6"/>
      <c r="W17" s="6"/>
      <c r="X17" s="6"/>
      <c r="Y17" s="6"/>
      <c r="Z17" s="6"/>
      <c r="AA17" s="6"/>
      <c r="AB17" s="6"/>
      <c r="AC17" s="55"/>
      <c r="AD17" s="55"/>
      <c r="AE17" s="7"/>
      <c r="AF17" s="6"/>
      <c r="AG17" s="6"/>
      <c r="AH17" s="6"/>
      <c r="AI17" s="6"/>
      <c r="AJ17" s="6"/>
      <c r="AK17" s="6"/>
      <c r="AL17" s="6"/>
      <c r="AM17" s="6"/>
      <c r="AN17" s="6"/>
      <c r="AO17" s="6"/>
      <c r="AP17" s="6"/>
      <c r="AQ17" s="6"/>
      <c r="AR17" s="6"/>
      <c r="AS17" s="6"/>
      <c r="AT17" s="18"/>
    </row>
    <row r="18" spans="2:46" ht="22.5" x14ac:dyDescent="0.35">
      <c r="B18" s="5"/>
      <c r="C18" s="6"/>
      <c r="D18" s="19"/>
      <c r="E18" s="20"/>
      <c r="F18" s="19"/>
      <c r="G18" s="6"/>
      <c r="H18" s="6"/>
      <c r="I18" s="6"/>
      <c r="J18" s="6"/>
      <c r="K18" s="6"/>
      <c r="L18" s="6"/>
      <c r="M18" s="6"/>
      <c r="N18" s="6"/>
      <c r="O18" s="6"/>
      <c r="P18" s="6"/>
      <c r="Q18" s="6"/>
      <c r="R18" s="6"/>
      <c r="S18" s="6"/>
      <c r="T18" s="6"/>
      <c r="U18" s="6"/>
      <c r="V18" s="6"/>
      <c r="W18" s="6"/>
      <c r="X18" s="6"/>
      <c r="Y18" s="6"/>
      <c r="Z18" s="6"/>
      <c r="AA18" s="6"/>
      <c r="AB18" s="6"/>
      <c r="AC18" s="7"/>
      <c r="AD18" s="7"/>
      <c r="AE18" s="7"/>
      <c r="AF18" s="6"/>
      <c r="AG18" s="6"/>
      <c r="AH18" s="6"/>
      <c r="AI18" s="6"/>
      <c r="AJ18" s="6"/>
      <c r="AK18" s="6"/>
      <c r="AL18" s="6"/>
      <c r="AM18" s="6"/>
      <c r="AN18" s="6"/>
      <c r="AO18" s="6"/>
      <c r="AP18" s="6"/>
      <c r="AQ18" s="6"/>
      <c r="AR18" s="6"/>
      <c r="AS18" s="6"/>
      <c r="AT18" s="18"/>
    </row>
    <row r="19" spans="2:46" ht="23.25" x14ac:dyDescent="0.35">
      <c r="B19" s="5"/>
      <c r="C19" s="6"/>
      <c r="D19" s="19"/>
      <c r="E19" s="21"/>
      <c r="F19" s="61">
        <f>D40</f>
        <v>1</v>
      </c>
      <c r="G19" s="6"/>
      <c r="H19" s="7"/>
      <c r="I19" s="7"/>
      <c r="J19" s="7"/>
      <c r="K19" s="23">
        <v>1</v>
      </c>
      <c r="L19" s="7"/>
      <c r="M19" s="7"/>
      <c r="N19" s="7"/>
      <c r="O19" s="6"/>
      <c r="P19" s="6"/>
      <c r="Q19" s="6"/>
      <c r="R19" s="6"/>
      <c r="S19" s="6"/>
      <c r="T19" s="23">
        <f>D41</f>
        <v>0.89</v>
      </c>
      <c r="U19" s="6"/>
      <c r="V19" s="6"/>
      <c r="W19" s="6"/>
      <c r="X19" s="6"/>
      <c r="Y19" s="6"/>
      <c r="Z19" s="6"/>
      <c r="AA19" s="6"/>
      <c r="AB19" s="6"/>
      <c r="AC19" s="6"/>
      <c r="AD19" s="7"/>
      <c r="AE19" s="6"/>
      <c r="AF19" s="6"/>
      <c r="AG19" s="6"/>
      <c r="AH19" s="6"/>
      <c r="AI19" s="6"/>
      <c r="AJ19" s="8"/>
      <c r="AK19" s="9"/>
      <c r="AL19" s="6"/>
      <c r="AM19" s="6"/>
      <c r="AN19" s="6"/>
      <c r="AO19" s="6"/>
      <c r="AP19" s="6"/>
      <c r="AQ19" s="6"/>
      <c r="AR19" s="6"/>
      <c r="AS19" s="6"/>
      <c r="AT19" s="18"/>
    </row>
    <row r="20" spans="2:46" ht="31.15" customHeight="1" x14ac:dyDescent="0.35">
      <c r="B20" s="5"/>
      <c r="C20" s="6"/>
      <c r="D20" s="6"/>
      <c r="E20" s="22"/>
      <c r="F20" s="55"/>
      <c r="G20" s="55"/>
      <c r="H20" s="7"/>
      <c r="I20" s="7"/>
      <c r="J20" s="7"/>
      <c r="K20" s="7"/>
      <c r="L20" s="7"/>
      <c r="M20" s="7"/>
      <c r="N20" s="7"/>
      <c r="O20" s="6"/>
      <c r="P20" s="55"/>
      <c r="Q20" s="55"/>
      <c r="R20" s="55"/>
      <c r="S20" s="55"/>
      <c r="T20" s="55"/>
      <c r="U20" s="6"/>
      <c r="V20" s="6"/>
      <c r="W20" s="6"/>
      <c r="X20" s="23"/>
      <c r="Y20" s="6"/>
      <c r="Z20" s="25">
        <f>D44</f>
        <v>0.85</v>
      </c>
      <c r="AA20" s="6"/>
      <c r="AB20" s="6"/>
      <c r="AC20" s="6"/>
      <c r="AD20" s="26">
        <f>D46</f>
        <v>0.61</v>
      </c>
      <c r="AE20" s="6"/>
      <c r="AF20" s="6"/>
      <c r="AG20" s="6"/>
      <c r="AH20" s="6"/>
      <c r="AI20" s="7"/>
      <c r="AJ20" s="11"/>
      <c r="AL20" s="7"/>
      <c r="AM20" s="6"/>
      <c r="AN20" s="51">
        <f>D45</f>
        <v>1</v>
      </c>
      <c r="AP20" s="6"/>
      <c r="AQ20" s="6"/>
      <c r="AR20" s="6"/>
      <c r="AS20" s="6"/>
      <c r="AT20" s="10"/>
    </row>
    <row r="21" spans="2:46" ht="19.5" thickBot="1" x14ac:dyDescent="0.35">
      <c r="B21" s="5"/>
      <c r="C21" s="6"/>
      <c r="D21" s="6"/>
      <c r="E21" s="6"/>
      <c r="F21" s="6"/>
      <c r="G21" s="6"/>
      <c r="H21" s="6"/>
      <c r="I21" s="6"/>
      <c r="J21" s="6"/>
      <c r="K21" s="6"/>
      <c r="L21" s="6"/>
      <c r="M21" s="6"/>
      <c r="N21" s="6"/>
      <c r="O21" s="6"/>
      <c r="P21" s="55"/>
      <c r="Q21" s="55"/>
      <c r="R21" s="55"/>
      <c r="S21" s="55"/>
      <c r="T21" s="55"/>
      <c r="U21" s="6"/>
      <c r="V21" s="6"/>
      <c r="W21" s="6"/>
      <c r="X21" s="6"/>
      <c r="Y21" s="55"/>
      <c r="Z21" s="55"/>
      <c r="AA21" s="6"/>
      <c r="AB21" s="6"/>
      <c r="AC21" s="7"/>
      <c r="AD21" s="55"/>
      <c r="AE21" s="55"/>
      <c r="AF21" s="6"/>
      <c r="AG21" s="55"/>
      <c r="AH21" s="6"/>
      <c r="AI21" s="6"/>
      <c r="AJ21" s="55"/>
      <c r="AK21" s="55"/>
      <c r="AL21" s="6"/>
      <c r="AM21" s="6"/>
      <c r="AO21" s="55"/>
      <c r="AP21" s="6"/>
      <c r="AQ21" s="6"/>
      <c r="AR21" s="55"/>
      <c r="AS21" s="55"/>
      <c r="AT21" s="10"/>
    </row>
    <row r="22" spans="2:46" ht="23.25" x14ac:dyDescent="0.35">
      <c r="B22" s="5"/>
      <c r="C22" s="6"/>
      <c r="D22" s="6"/>
      <c r="E22" s="6"/>
      <c r="F22" s="6"/>
      <c r="G22" s="6"/>
      <c r="H22" s="300"/>
      <c r="I22" s="300"/>
      <c r="J22" s="6"/>
      <c r="K22" s="6"/>
      <c r="L22" s="6"/>
      <c r="M22" s="6"/>
      <c r="N22" s="6"/>
      <c r="O22" s="6"/>
      <c r="P22" s="300" t="s">
        <v>14</v>
      </c>
      <c r="Q22" s="300"/>
      <c r="R22" s="55"/>
      <c r="S22" s="300" t="s">
        <v>6</v>
      </c>
      <c r="T22" s="300"/>
      <c r="U22" s="6"/>
      <c r="V22" s="6"/>
      <c r="W22" s="6"/>
      <c r="X22" s="6"/>
      <c r="Y22" s="25"/>
      <c r="Z22" s="55"/>
      <c r="AA22" s="6"/>
      <c r="AB22" s="6"/>
      <c r="AC22" s="7"/>
      <c r="AD22" s="7"/>
      <c r="AE22" s="6"/>
      <c r="AF22" s="6"/>
      <c r="AG22" s="26"/>
      <c r="AH22" s="6"/>
      <c r="AI22" s="6"/>
      <c r="AJ22" s="55"/>
      <c r="AK22" s="55"/>
      <c r="AL22" s="300" t="s">
        <v>48</v>
      </c>
      <c r="AM22" s="300"/>
      <c r="AN22" s="6"/>
      <c r="AO22" s="106" t="s">
        <v>102</v>
      </c>
      <c r="AP22" s="27"/>
      <c r="AQ22" s="27"/>
      <c r="AR22" s="105">
        <f>B13</f>
        <v>6</v>
      </c>
      <c r="AS22" s="28" t="s">
        <v>1</v>
      </c>
      <c r="AT22" s="10"/>
    </row>
    <row r="23" spans="2:46" ht="23.25" x14ac:dyDescent="0.35">
      <c r="B23" s="5"/>
      <c r="C23" s="6"/>
      <c r="D23" s="6"/>
      <c r="E23" s="6"/>
      <c r="F23" s="6"/>
      <c r="G23" s="36" t="s">
        <v>12</v>
      </c>
      <c r="H23" s="36"/>
      <c r="J23" s="6"/>
      <c r="K23" s="300" t="s">
        <v>6</v>
      </c>
      <c r="L23" s="300"/>
      <c r="M23" s="6"/>
      <c r="N23" s="6"/>
      <c r="O23" s="6"/>
      <c r="P23" s="16">
        <v>0</v>
      </c>
      <c r="Q23" s="16" t="s">
        <v>1</v>
      </c>
      <c r="R23" s="55"/>
      <c r="S23" s="16">
        <f>(1-T19)*Q13</f>
        <v>0.65999999999999992</v>
      </c>
      <c r="T23" s="9" t="s">
        <v>1</v>
      </c>
      <c r="U23" s="6"/>
      <c r="V23" s="55"/>
      <c r="W23" s="36" t="s">
        <v>13</v>
      </c>
      <c r="X23" s="36"/>
      <c r="Y23" s="25"/>
      <c r="Z23" s="6"/>
      <c r="AA23" s="6"/>
      <c r="AB23" s="6"/>
      <c r="AC23" s="7"/>
      <c r="AD23" s="7"/>
      <c r="AE23" s="6"/>
      <c r="AF23" s="36" t="s">
        <v>7</v>
      </c>
      <c r="AG23" s="36"/>
      <c r="AH23" s="6"/>
      <c r="AI23" s="6"/>
      <c r="AJ23" s="55"/>
      <c r="AK23" s="55"/>
      <c r="AL23" s="16">
        <f>AF24*AI29</f>
        <v>0.86740289999999987</v>
      </c>
      <c r="AM23" s="9" t="s">
        <v>1</v>
      </c>
      <c r="AN23" s="6"/>
      <c r="AO23" s="29" t="s">
        <v>11</v>
      </c>
      <c r="AP23" s="30"/>
      <c r="AQ23" s="30"/>
      <c r="AR23" s="49">
        <f>AQ10</f>
        <v>3.5998309709999994</v>
      </c>
      <c r="AS23" s="31" t="s">
        <v>1</v>
      </c>
      <c r="AT23" s="10"/>
    </row>
    <row r="24" spans="2:46" ht="23.25" x14ac:dyDescent="0.35">
      <c r="B24" s="5"/>
      <c r="C24" s="6"/>
      <c r="D24" s="6"/>
      <c r="E24" s="6"/>
      <c r="F24" s="6"/>
      <c r="G24" s="9">
        <f>(1-F19)*B13</f>
        <v>0</v>
      </c>
      <c r="H24" s="9" t="s">
        <v>1</v>
      </c>
      <c r="J24" s="6"/>
      <c r="K24" s="16">
        <f>(1-K19)*G14</f>
        <v>0</v>
      </c>
      <c r="L24" s="9" t="s">
        <v>1</v>
      </c>
      <c r="M24" s="6"/>
      <c r="N24" s="6"/>
      <c r="O24" s="6"/>
      <c r="P24" s="55"/>
      <c r="Q24" s="55"/>
      <c r="R24" s="55"/>
      <c r="S24" s="55"/>
      <c r="T24" s="55"/>
      <c r="U24" s="6"/>
      <c r="V24" s="55"/>
      <c r="W24" s="8">
        <f>W13-AA8</f>
        <v>0.80100000000000016</v>
      </c>
      <c r="X24" s="9" t="s">
        <v>1</v>
      </c>
      <c r="Y24" s="25"/>
      <c r="Z24" s="6"/>
      <c r="AA24" s="6"/>
      <c r="AB24" s="6"/>
      <c r="AC24" s="7"/>
      <c r="AD24" s="7"/>
      <c r="AE24" s="6"/>
      <c r="AF24" s="50">
        <f>AB12*(1-AD20)</f>
        <v>1.7702099999999998</v>
      </c>
      <c r="AG24" s="9" t="s">
        <v>1</v>
      </c>
      <c r="AH24" s="6"/>
      <c r="AI24" s="6"/>
      <c r="AJ24" s="55"/>
      <c r="AK24" s="55"/>
      <c r="AL24" s="6"/>
      <c r="AM24" s="6"/>
      <c r="AN24" s="6"/>
      <c r="AO24" s="29" t="s">
        <v>4</v>
      </c>
      <c r="AP24" s="30"/>
      <c r="AQ24" s="30"/>
      <c r="AR24" s="53">
        <f>AR23/(B13)</f>
        <v>0.59997182849999986</v>
      </c>
      <c r="AS24" s="31"/>
      <c r="AT24" s="10"/>
    </row>
    <row r="25" spans="2:46" ht="24" thickBot="1" x14ac:dyDescent="0.4">
      <c r="B25" s="5"/>
      <c r="C25" s="6"/>
      <c r="D25" s="6"/>
      <c r="E25" s="6"/>
      <c r="F25" s="6"/>
      <c r="G25" s="6"/>
      <c r="H25" s="6"/>
      <c r="I25" s="6"/>
      <c r="J25" s="6"/>
      <c r="K25" s="11"/>
      <c r="L25" s="9"/>
      <c r="M25" s="6"/>
      <c r="N25" s="6"/>
      <c r="O25" s="6"/>
      <c r="P25" s="55"/>
      <c r="Q25" s="55"/>
      <c r="R25" s="55"/>
      <c r="S25" s="55"/>
      <c r="T25" s="55"/>
      <c r="U25" s="6"/>
      <c r="V25" s="11"/>
      <c r="W25" s="9"/>
      <c r="X25" s="55"/>
      <c r="Y25" s="6"/>
      <c r="Z25" s="6"/>
      <c r="AA25" s="6"/>
      <c r="AB25" s="6"/>
      <c r="AC25" s="7"/>
      <c r="AD25" s="7"/>
      <c r="AE25" s="6"/>
      <c r="AH25" s="6"/>
      <c r="AI25" s="6"/>
      <c r="AJ25" s="35"/>
      <c r="AM25" s="46"/>
      <c r="AN25" s="6"/>
      <c r="AO25" s="32" t="s">
        <v>5</v>
      </c>
      <c r="AP25" s="33"/>
      <c r="AQ25" s="33"/>
      <c r="AR25" s="48">
        <f>G24+K24+P23+S23+W24+AF31+AK31+AN28</f>
        <v>2.4001690289999997</v>
      </c>
      <c r="AS25" s="34" t="s">
        <v>1</v>
      </c>
      <c r="AT25" s="10"/>
    </row>
    <row r="26" spans="2:46" ht="18.75" x14ac:dyDescent="0.3">
      <c r="B26" s="5"/>
      <c r="C26" s="6"/>
      <c r="D26" s="6"/>
      <c r="E26" s="6"/>
      <c r="F26" s="6"/>
      <c r="G26" s="6"/>
      <c r="H26" s="6"/>
      <c r="I26" s="6"/>
      <c r="J26" s="6"/>
      <c r="K26" s="6"/>
      <c r="L26" s="55"/>
      <c r="M26" s="55"/>
      <c r="N26" s="6"/>
      <c r="O26" s="6"/>
      <c r="P26" s="55"/>
      <c r="Q26" s="55"/>
      <c r="R26" s="55"/>
      <c r="S26" s="55"/>
      <c r="T26" s="55"/>
      <c r="U26" s="6"/>
      <c r="V26" s="6"/>
      <c r="W26" s="7"/>
      <c r="X26" s="7"/>
      <c r="Y26" s="6"/>
      <c r="Z26" s="6"/>
      <c r="AA26" s="6"/>
      <c r="AB26" s="6"/>
      <c r="AC26" s="7"/>
      <c r="AD26" s="7"/>
      <c r="AH26" s="6"/>
      <c r="AI26" s="6"/>
      <c r="AJ26" s="6"/>
      <c r="AM26" s="55"/>
      <c r="AN26" s="55"/>
      <c r="AO26" s="6"/>
      <c r="AP26" s="7"/>
      <c r="AQ26" s="7"/>
      <c r="AR26" s="6"/>
      <c r="AS26" s="6"/>
      <c r="AT26" s="10"/>
    </row>
    <row r="27" spans="2:46" ht="18.75" x14ac:dyDescent="0.3">
      <c r="B27" s="5"/>
      <c r="C27" s="6"/>
      <c r="D27" s="6"/>
      <c r="E27" s="6"/>
      <c r="F27" s="6"/>
      <c r="G27" s="6"/>
      <c r="H27" s="6"/>
      <c r="I27" s="6"/>
      <c r="J27" s="6"/>
      <c r="K27" s="6"/>
      <c r="L27" s="55"/>
      <c r="M27" s="55"/>
      <c r="N27" s="6"/>
      <c r="O27" s="55"/>
      <c r="P27" s="55"/>
      <c r="Q27" s="55"/>
      <c r="R27" s="55"/>
      <c r="S27" s="55"/>
      <c r="T27" s="55"/>
      <c r="U27" s="6"/>
      <c r="V27" s="6"/>
      <c r="W27" s="55"/>
      <c r="X27" s="55"/>
      <c r="Y27" s="6"/>
      <c r="Z27" s="6"/>
      <c r="AA27" s="6"/>
      <c r="AB27" s="7"/>
      <c r="AC27" s="36"/>
      <c r="AD27" s="36"/>
      <c r="AH27" s="6"/>
      <c r="AI27" s="6"/>
      <c r="AJ27" s="6"/>
      <c r="AK27" s="16"/>
      <c r="AL27" s="9"/>
      <c r="AM27" s="55"/>
      <c r="AN27" s="300" t="s">
        <v>8</v>
      </c>
      <c r="AO27" s="300"/>
      <c r="AP27" s="7"/>
      <c r="AQ27" s="7"/>
      <c r="AR27" s="6"/>
      <c r="AS27" s="7"/>
      <c r="AT27" s="10"/>
    </row>
    <row r="28" spans="2:46" ht="18.75" x14ac:dyDescent="0.3">
      <c r="B28" s="5"/>
      <c r="C28" s="9"/>
      <c r="D28" s="9"/>
      <c r="E28" s="6"/>
      <c r="F28" s="6"/>
      <c r="G28" s="6"/>
      <c r="H28" s="6"/>
      <c r="I28" s="6"/>
      <c r="J28" s="6"/>
      <c r="K28" s="6"/>
      <c r="L28" s="55"/>
      <c r="M28" s="55"/>
      <c r="N28" s="6"/>
      <c r="O28" s="55"/>
      <c r="P28" s="55"/>
      <c r="Q28" s="55"/>
      <c r="R28" s="55"/>
      <c r="S28" s="55"/>
      <c r="T28" s="55"/>
      <c r="U28" s="6"/>
      <c r="V28" s="6"/>
      <c r="W28" s="55"/>
      <c r="X28" s="55"/>
      <c r="Y28" s="6"/>
      <c r="Z28" s="6"/>
      <c r="AA28" s="6"/>
      <c r="AB28" s="7"/>
      <c r="AC28" s="8"/>
      <c r="AD28" s="8"/>
      <c r="AE28" s="8"/>
      <c r="AF28" s="55"/>
      <c r="AG28" s="55"/>
      <c r="AH28" s="6"/>
      <c r="AI28" s="6"/>
      <c r="AJ28" s="6"/>
      <c r="AK28" s="55"/>
      <c r="AL28" s="55"/>
      <c r="AM28" s="55"/>
      <c r="AN28" s="16">
        <f>(1-AN20)*AL13</f>
        <v>0</v>
      </c>
      <c r="AO28" s="9" t="s">
        <v>1</v>
      </c>
      <c r="AP28" s="7"/>
      <c r="AQ28" s="7"/>
      <c r="AR28" s="47"/>
      <c r="AS28" s="7"/>
      <c r="AT28" s="10"/>
    </row>
    <row r="29" spans="2:46" ht="18.75" x14ac:dyDescent="0.3">
      <c r="B29" s="5"/>
      <c r="C29" s="37"/>
      <c r="D29" s="9"/>
      <c r="E29" s="6"/>
      <c r="F29" s="6"/>
      <c r="G29" s="6"/>
      <c r="H29" s="6"/>
      <c r="I29" s="6"/>
      <c r="J29" s="6"/>
      <c r="K29" s="6"/>
      <c r="L29" s="6"/>
      <c r="M29" s="6"/>
      <c r="N29" s="6"/>
      <c r="O29" s="55"/>
      <c r="P29" s="55"/>
      <c r="Q29" s="6"/>
      <c r="R29" s="6"/>
      <c r="S29" s="6"/>
      <c r="T29" s="6"/>
      <c r="U29" s="6"/>
      <c r="V29" s="6"/>
      <c r="W29" s="55"/>
      <c r="X29" s="55"/>
      <c r="Y29" s="6"/>
      <c r="Z29" s="6"/>
      <c r="AA29" s="6"/>
      <c r="AB29" s="7"/>
      <c r="AC29" s="38"/>
      <c r="AD29" s="11"/>
      <c r="AE29" s="11"/>
      <c r="AI29" s="51">
        <f>D47</f>
        <v>0.49</v>
      </c>
      <c r="AJ29" s="6"/>
      <c r="AK29" s="55"/>
      <c r="AL29" s="55"/>
      <c r="AM29" s="8"/>
      <c r="AN29" s="9"/>
      <c r="AO29" s="6"/>
      <c r="AP29" s="6"/>
      <c r="AQ29" s="6"/>
      <c r="AR29" s="6"/>
      <c r="AS29" s="7"/>
      <c r="AT29" s="10"/>
    </row>
    <row r="30" spans="2:46" ht="18.75" x14ac:dyDescent="0.3">
      <c r="B30" s="5"/>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12" t="s">
        <v>35</v>
      </c>
      <c r="AG30" s="55"/>
      <c r="AI30" s="6"/>
      <c r="AJ30" s="6"/>
      <c r="AK30" s="36" t="s">
        <v>17</v>
      </c>
      <c r="AL30" s="36"/>
      <c r="AM30" s="11"/>
      <c r="AN30" s="9"/>
      <c r="AO30" s="6"/>
      <c r="AP30" s="6"/>
      <c r="AQ30" s="6"/>
      <c r="AR30" s="6"/>
      <c r="AS30" s="6"/>
      <c r="AT30" s="10"/>
    </row>
    <row r="31" spans="2:46" ht="18.75" x14ac:dyDescent="0.3">
      <c r="B31" s="5"/>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9">
        <f>AN6/2</f>
        <v>1.8180964500000001E-2</v>
      </c>
      <c r="AG31" s="9" t="s">
        <v>1</v>
      </c>
      <c r="AH31" s="6"/>
      <c r="AI31" s="6"/>
      <c r="AJ31" s="6"/>
      <c r="AK31" s="16">
        <f>AF24-AL23+AN6/2</f>
        <v>0.92098806449999993</v>
      </c>
      <c r="AL31" s="9" t="s">
        <v>1</v>
      </c>
      <c r="AM31" s="6"/>
      <c r="AN31" s="6"/>
      <c r="AO31" s="6"/>
      <c r="AP31" s="6"/>
      <c r="AQ31" s="6"/>
      <c r="AR31" s="6"/>
      <c r="AS31" s="6"/>
      <c r="AT31" s="10"/>
    </row>
    <row r="32" spans="2:46" ht="18.75" x14ac:dyDescent="0.3">
      <c r="B32" s="5"/>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55"/>
      <c r="AG32" s="55"/>
      <c r="AH32" s="6"/>
      <c r="AI32" s="6"/>
      <c r="AJ32" s="55"/>
      <c r="AK32" s="55"/>
      <c r="AL32" s="55"/>
      <c r="AM32" s="6"/>
      <c r="AN32" s="6"/>
      <c r="AO32" s="6"/>
      <c r="AP32" s="6"/>
      <c r="AQ32" s="6"/>
      <c r="AR32" s="6"/>
      <c r="AS32" s="55"/>
      <c r="AT32" s="10"/>
    </row>
    <row r="33" spans="2:46" ht="18.75" x14ac:dyDescent="0.3">
      <c r="B33" s="5"/>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H33" s="6"/>
      <c r="AI33" s="55"/>
      <c r="AJ33" s="16"/>
      <c r="AK33" s="9"/>
      <c r="AL33" s="55"/>
      <c r="AM33" s="6"/>
      <c r="AN33" s="6"/>
      <c r="AO33" s="6"/>
      <c r="AP33" s="6"/>
      <c r="AQ33" s="6"/>
      <c r="AR33" s="6"/>
      <c r="AS33" s="7"/>
      <c r="AT33" s="10"/>
    </row>
    <row r="34" spans="2:46" ht="18.75" x14ac:dyDescent="0.3">
      <c r="B34" s="5"/>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H34" s="6"/>
      <c r="AI34" s="55"/>
      <c r="AJ34" s="55"/>
      <c r="AK34" s="55"/>
      <c r="AL34" s="6"/>
      <c r="AM34" s="6"/>
      <c r="AN34" s="6"/>
      <c r="AO34" s="6"/>
      <c r="AP34" s="6"/>
      <c r="AQ34" s="6"/>
      <c r="AR34" s="6"/>
      <c r="AS34" s="55"/>
      <c r="AT34" s="10"/>
    </row>
    <row r="35" spans="2:46" ht="18.75" x14ac:dyDescent="0.3">
      <c r="B35" s="5"/>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10"/>
    </row>
    <row r="36" spans="2:46" ht="21" x14ac:dyDescent="0.35">
      <c r="B36" s="5"/>
      <c r="C36" s="40" t="s">
        <v>205</v>
      </c>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10"/>
    </row>
    <row r="37" spans="2:46" ht="19.5" thickBot="1" x14ac:dyDescent="0.35">
      <c r="B37" s="41"/>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3"/>
    </row>
    <row r="38" spans="2:46" ht="23.45" customHeight="1" x14ac:dyDescent="0.25"/>
    <row r="39" spans="2:46" ht="43.15" hidden="1" customHeight="1" x14ac:dyDescent="0.35">
      <c r="B39" s="306" t="s">
        <v>44</v>
      </c>
      <c r="C39" s="306"/>
      <c r="D39" s="307" t="str">
        <f>'PFD (Opt 13)'!D39</f>
        <v>Flow Recovery (%)</v>
      </c>
      <c r="E39" s="307"/>
      <c r="F39" s="143" t="str">
        <f>'PFD (Opt 13)'!F39</f>
        <v>COD</v>
      </c>
      <c r="G39" s="143" t="str">
        <f>'PFD (Opt 13)'!G39</f>
        <v>BOD</v>
      </c>
      <c r="H39" s="143" t="str">
        <f>'PFD (Opt 13)'!H39</f>
        <v>TOC</v>
      </c>
      <c r="I39" s="143" t="str">
        <f>'PFD (Opt 13)'!I39</f>
        <v>TSS</v>
      </c>
      <c r="J39" s="143" t="str">
        <f>'PFD (Opt 13)'!J39</f>
        <v>VSS</v>
      </c>
      <c r="K39" s="143" t="str">
        <f>'PFD (Opt 13)'!K39</f>
        <v>Turbidity</v>
      </c>
      <c r="L39" s="143" t="str">
        <f>'PFD (Opt 13)'!L39</f>
        <v>TKN</v>
      </c>
      <c r="M39" s="143" t="str">
        <f>'PFD (Opt 13)'!M39</f>
        <v>NH3</v>
      </c>
      <c r="N39" s="143" t="str">
        <f>'PFD (Opt 13)'!N39</f>
        <v>NO3</v>
      </c>
      <c r="O39" s="143" t="str">
        <f>'PFD (Opt 13)'!O39</f>
        <v>TN</v>
      </c>
      <c r="P39" s="143" t="str">
        <f>'PFD (Opt 13)'!P39</f>
        <v>TP</v>
      </c>
      <c r="Q39" s="143" t="str">
        <f>'PFD (Opt 13)'!Q39</f>
        <v>RP(OP)</v>
      </c>
      <c r="R39" s="143" t="str">
        <f>'PFD (Opt 13)'!R39</f>
        <v>TDS</v>
      </c>
      <c r="S39" s="142"/>
      <c r="T39" s="144"/>
      <c r="U39" s="145"/>
      <c r="V39" s="146" t="s">
        <v>66</v>
      </c>
      <c r="W39" s="147"/>
      <c r="X39" s="147"/>
      <c r="Y39" s="147"/>
      <c r="Z39" s="147"/>
      <c r="AA39" s="142"/>
      <c r="AB39" s="142"/>
      <c r="AC39" s="142"/>
      <c r="AD39" s="142"/>
    </row>
    <row r="40" spans="2:46" ht="32.450000000000003" hidden="1" customHeight="1" x14ac:dyDescent="0.35">
      <c r="B40" s="302" t="s">
        <v>139</v>
      </c>
      <c r="C40" s="303"/>
      <c r="D40" s="304">
        <f>'PFD (Opt 13)'!D40</f>
        <v>1</v>
      </c>
      <c r="E40" s="305"/>
      <c r="F40" s="148">
        <f>'PFD (Opt 13)'!F40</f>
        <v>0.03</v>
      </c>
      <c r="G40" s="149">
        <f>'PFD (Opt 13)'!G40</f>
        <v>0.03</v>
      </c>
      <c r="H40" s="149">
        <f>'PFD (Opt 13)'!H40</f>
        <v>0.03</v>
      </c>
      <c r="I40" s="149">
        <f>'PFD (Opt 13)'!I40</f>
        <v>0.25</v>
      </c>
      <c r="J40" s="149">
        <f>'PFD (Opt 13)'!J40</f>
        <v>0.25</v>
      </c>
      <c r="K40" s="149">
        <f>'PFD (Opt 13)'!K40</f>
        <v>0.25</v>
      </c>
      <c r="L40" s="149">
        <f>'PFD (Opt 13)'!L40</f>
        <v>0.03</v>
      </c>
      <c r="M40" s="149">
        <f>'PFD (Opt 13)'!M40</f>
        <v>0</v>
      </c>
      <c r="N40" s="149">
        <f>'PFD (Opt 13)'!N40</f>
        <v>0</v>
      </c>
      <c r="O40" s="149">
        <f>'PFD (Opt 13)'!O40</f>
        <v>0.03</v>
      </c>
      <c r="P40" s="149">
        <f>'PFD (Opt 13)'!P40</f>
        <v>0.02</v>
      </c>
      <c r="Q40" s="149">
        <f>'PFD (Opt 13)'!Q40</f>
        <v>0</v>
      </c>
      <c r="R40" s="149">
        <f>'PFD (Opt 13)'!R40</f>
        <v>0</v>
      </c>
      <c r="S40" s="142"/>
      <c r="T40" s="142"/>
      <c r="U40" s="142"/>
      <c r="V40" s="150" t="s">
        <v>81</v>
      </c>
      <c r="W40" s="150"/>
      <c r="X40" s="147"/>
      <c r="Y40" s="147"/>
      <c r="Z40" s="147"/>
      <c r="AA40" s="142"/>
      <c r="AB40" s="142"/>
      <c r="AC40" s="142"/>
      <c r="AD40" s="142"/>
    </row>
    <row r="41" spans="2:46" ht="32.450000000000003" hidden="1" customHeight="1" x14ac:dyDescent="0.35">
      <c r="B41" s="302" t="s">
        <v>26</v>
      </c>
      <c r="C41" s="303"/>
      <c r="D41" s="304">
        <f>'PFD (Opt 13)'!D41</f>
        <v>0.89</v>
      </c>
      <c r="E41" s="305"/>
      <c r="F41" s="148">
        <f>'PFD (Opt 13)'!F41</f>
        <v>0.63</v>
      </c>
      <c r="G41" s="149">
        <f>'PFD (Opt 13)'!G41</f>
        <v>0.7</v>
      </c>
      <c r="H41" s="149">
        <f>'PFD (Opt 13)'!H41</f>
        <v>0.7</v>
      </c>
      <c r="I41" s="148">
        <f>'PFD (Opt 13)'!I41</f>
        <v>0.92</v>
      </c>
      <c r="J41" s="148">
        <f>'PFD (Opt 13)'!J41</f>
        <v>0.92</v>
      </c>
      <c r="K41" s="151">
        <f>'PFD (Opt 13)'!K41</f>
        <v>0.95</v>
      </c>
      <c r="L41" s="151">
        <f>'PFD (Opt 13)'!L41</f>
        <v>0.8</v>
      </c>
      <c r="M41" s="149">
        <f>'PFD (Opt 13)'!M41</f>
        <v>0</v>
      </c>
      <c r="N41" s="149">
        <f>'PFD (Opt 13)'!N41</f>
        <v>0</v>
      </c>
      <c r="O41" s="149">
        <f>'PFD (Opt 13)'!O41</f>
        <v>0</v>
      </c>
      <c r="P41" s="148">
        <f>'PFD (Opt 13)'!P41</f>
        <v>0.91</v>
      </c>
      <c r="Q41" s="151">
        <f>'PFD (Opt 13)'!Q41</f>
        <v>0.5</v>
      </c>
      <c r="R41" s="149">
        <f>'PFD (Opt 13)'!R41</f>
        <v>0</v>
      </c>
      <c r="S41" s="142"/>
      <c r="T41" s="142"/>
      <c r="U41" s="142"/>
      <c r="V41" s="152" t="s">
        <v>70</v>
      </c>
      <c r="W41" s="152"/>
      <c r="X41" s="152"/>
      <c r="Y41" s="152"/>
      <c r="Z41" s="152"/>
      <c r="AA41" s="153"/>
      <c r="AB41" s="142"/>
      <c r="AC41" s="142"/>
      <c r="AD41" s="142"/>
    </row>
    <row r="42" spans="2:46" ht="32.450000000000003" hidden="1" customHeight="1" x14ac:dyDescent="0.35">
      <c r="B42" s="302" t="s">
        <v>27</v>
      </c>
      <c r="C42" s="303"/>
      <c r="D42" s="304">
        <f>'PFD (Opt 13)'!D42</f>
        <v>1</v>
      </c>
      <c r="E42" s="305"/>
      <c r="F42" s="148">
        <f>'PFD (Opt 13)'!F42</f>
        <v>0.79</v>
      </c>
      <c r="G42" s="148">
        <f>'PFD (Opt 13)'!G42</f>
        <v>0.53</v>
      </c>
      <c r="H42" s="149">
        <f>'PFD (Opt 13)'!H42</f>
        <v>0.8</v>
      </c>
      <c r="I42" s="154">
        <f>'PFD (Opt 13)'!I42</f>
        <v>0</v>
      </c>
      <c r="J42" s="154">
        <f>'PFD (Opt 13)'!J42</f>
        <v>0</v>
      </c>
      <c r="K42" s="154">
        <f>'PFD (Opt 13)'!K42</f>
        <v>0</v>
      </c>
      <c r="L42" s="149">
        <f>'PFD (Opt 13)'!L42</f>
        <v>0</v>
      </c>
      <c r="M42" s="149">
        <f>'PFD (Opt 13)'!M42</f>
        <v>0.9</v>
      </c>
      <c r="N42" s="154">
        <f>'PFD (Opt 13)'!N42</f>
        <v>0</v>
      </c>
      <c r="O42" s="154">
        <f>'PFD (Opt 13)'!O42</f>
        <v>0</v>
      </c>
      <c r="P42" s="149">
        <f>'PFD (Opt 13)'!P42</f>
        <v>0.5</v>
      </c>
      <c r="Q42" s="149">
        <f>'PFD (Opt 13)'!Q42</f>
        <v>0.05</v>
      </c>
      <c r="R42" s="149">
        <f>'PFD (Opt 13)'!R42</f>
        <v>0</v>
      </c>
      <c r="S42" s="142"/>
      <c r="T42" s="142"/>
      <c r="U42" s="142"/>
      <c r="V42" s="147" t="s">
        <v>83</v>
      </c>
      <c r="W42" s="142"/>
      <c r="X42" s="142"/>
      <c r="Y42" s="142"/>
      <c r="Z42" s="142"/>
      <c r="AA42" s="142"/>
      <c r="AB42" s="142"/>
      <c r="AC42" s="142"/>
      <c r="AD42" s="142"/>
    </row>
    <row r="43" spans="2:46" ht="32.450000000000003" hidden="1" customHeight="1" x14ac:dyDescent="0.35">
      <c r="B43" s="302" t="s">
        <v>28</v>
      </c>
      <c r="C43" s="303"/>
      <c r="D43" s="304">
        <f>'PFD (Opt 13)'!D43</f>
        <v>0.89</v>
      </c>
      <c r="E43" s="305"/>
      <c r="F43" s="148">
        <f>'PFD (Opt 13)'!F43</f>
        <v>0.63</v>
      </c>
      <c r="G43" s="149">
        <f>'PFD (Opt 13)'!G43</f>
        <v>0.7</v>
      </c>
      <c r="H43" s="149">
        <f>'PFD (Opt 13)'!H43</f>
        <v>0.7</v>
      </c>
      <c r="I43" s="148">
        <f>'PFD (Opt 13)'!I43</f>
        <v>0.92</v>
      </c>
      <c r="J43" s="148">
        <f>'PFD (Opt 13)'!J43</f>
        <v>0.92</v>
      </c>
      <c r="K43" s="151">
        <f>'PFD (Opt 13)'!K43</f>
        <v>0.95</v>
      </c>
      <c r="L43" s="151">
        <f>'PFD (Opt 13)'!L43</f>
        <v>0.8</v>
      </c>
      <c r="M43" s="149">
        <f>'PFD (Opt 13)'!M43</f>
        <v>0</v>
      </c>
      <c r="N43" s="149">
        <f>'PFD (Opt 13)'!N43</f>
        <v>0</v>
      </c>
      <c r="O43" s="149">
        <f>'PFD (Opt 13)'!O43</f>
        <v>0.5</v>
      </c>
      <c r="P43" s="148">
        <f>'PFD (Opt 13)'!P43</f>
        <v>0.91</v>
      </c>
      <c r="Q43" s="149">
        <f>'PFD (Opt 13)'!Q43</f>
        <v>0</v>
      </c>
      <c r="R43" s="149">
        <f>'PFD (Opt 13)'!R43</f>
        <v>0</v>
      </c>
      <c r="S43" s="142"/>
      <c r="T43" s="142"/>
      <c r="U43" s="142"/>
      <c r="V43" s="155" t="s">
        <v>138</v>
      </c>
      <c r="W43" s="155"/>
      <c r="X43" s="155"/>
      <c r="Y43" s="155"/>
      <c r="Z43" s="155"/>
      <c r="AA43" s="156"/>
      <c r="AB43" s="156"/>
      <c r="AC43" s="142"/>
      <c r="AD43" s="142"/>
    </row>
    <row r="44" spans="2:46" ht="32.450000000000003" hidden="1" customHeight="1" x14ac:dyDescent="0.35">
      <c r="B44" s="302" t="s">
        <v>33</v>
      </c>
      <c r="C44" s="303"/>
      <c r="D44" s="304">
        <f>'PFD (Opt 13)'!D44</f>
        <v>0.85</v>
      </c>
      <c r="E44" s="305"/>
      <c r="F44" s="149">
        <f>'PFD (Opt 13)'!F44</f>
        <v>0.3</v>
      </c>
      <c r="G44" s="149">
        <f>'PFD (Opt 13)'!G44</f>
        <v>0.3</v>
      </c>
      <c r="H44" s="148">
        <f>'PFD (Opt 13)'!H44</f>
        <v>0.08</v>
      </c>
      <c r="I44" s="148">
        <f>'PFD (Opt 13)'!I44</f>
        <v>0.85</v>
      </c>
      <c r="J44" s="148">
        <f>'PFD (Opt 13)'!J44</f>
        <v>0.85</v>
      </c>
      <c r="K44" s="148">
        <f>'PFD (Opt 13)'!K44</f>
        <v>0.88</v>
      </c>
      <c r="L44" s="149">
        <f>'PFD (Opt 13)'!L44</f>
        <v>0.9</v>
      </c>
      <c r="M44" s="149">
        <f>'PFD (Opt 13)'!M44</f>
        <v>0</v>
      </c>
      <c r="N44" s="149">
        <f>'PFD (Opt 13)'!N44</f>
        <v>0</v>
      </c>
      <c r="O44" s="149">
        <f>'PFD (Opt 13)'!O44</f>
        <v>0.8</v>
      </c>
      <c r="P44" s="149">
        <f>'PFD (Opt 13)'!P44</f>
        <v>0.5</v>
      </c>
      <c r="Q44" s="149">
        <f>'PFD (Opt 13)'!Q44</f>
        <v>0</v>
      </c>
      <c r="R44" s="148">
        <f>'PFD (Opt 13)'!R44</f>
        <v>0</v>
      </c>
      <c r="S44" s="142"/>
      <c r="T44" s="142"/>
      <c r="U44" s="142"/>
      <c r="V44" s="142"/>
      <c r="W44" s="142"/>
      <c r="X44" s="142"/>
      <c r="Y44" s="142"/>
      <c r="Z44" s="142"/>
      <c r="AA44" s="142"/>
      <c r="AB44" s="142"/>
      <c r="AC44" s="142"/>
      <c r="AD44" s="142"/>
    </row>
    <row r="45" spans="2:46" ht="32.450000000000003" hidden="1" customHeight="1" x14ac:dyDescent="0.35">
      <c r="B45" s="302" t="s">
        <v>31</v>
      </c>
      <c r="C45" s="303"/>
      <c r="D45" s="304">
        <f>'PFD (Opt 13)'!D45</f>
        <v>1</v>
      </c>
      <c r="E45" s="305"/>
      <c r="F45" s="148">
        <f>'PFD (Opt 13)'!F45</f>
        <v>0</v>
      </c>
      <c r="G45" s="148">
        <f>'PFD (Opt 13)'!G45</f>
        <v>0</v>
      </c>
      <c r="H45" s="148">
        <f>'PFD (Opt 13)'!H45</f>
        <v>0.3</v>
      </c>
      <c r="I45" s="148">
        <f>'PFD (Opt 13)'!I45</f>
        <v>0</v>
      </c>
      <c r="J45" s="148">
        <f>'PFD (Opt 13)'!J45</f>
        <v>0</v>
      </c>
      <c r="K45" s="148">
        <f>'PFD (Opt 13)'!K45</f>
        <v>0</v>
      </c>
      <c r="L45" s="148">
        <f>'PFD (Opt 13)'!L45</f>
        <v>0</v>
      </c>
      <c r="M45" s="148">
        <f>'PFD (Opt 13)'!M45</f>
        <v>0</v>
      </c>
      <c r="N45" s="148">
        <f>'PFD (Opt 13)'!N45</f>
        <v>0</v>
      </c>
      <c r="O45" s="148">
        <f>'PFD (Opt 13)'!O45</f>
        <v>0</v>
      </c>
      <c r="P45" s="148">
        <f>'PFD (Opt 13)'!P45</f>
        <v>0</v>
      </c>
      <c r="Q45" s="148">
        <f>'PFD (Opt 13)'!Q45</f>
        <v>0</v>
      </c>
      <c r="R45" s="148">
        <f>'PFD (Opt 13)'!R45</f>
        <v>0</v>
      </c>
      <c r="S45" s="142"/>
      <c r="T45" s="142"/>
      <c r="U45" s="142"/>
      <c r="V45" s="142"/>
      <c r="W45" s="142"/>
      <c r="X45" s="142"/>
      <c r="Y45" s="142"/>
      <c r="Z45" s="142"/>
      <c r="AA45" s="142"/>
      <c r="AB45" s="142"/>
      <c r="AC45" s="142"/>
      <c r="AD45" s="142"/>
    </row>
    <row r="46" spans="2:46" ht="32.450000000000003" hidden="1" customHeight="1" x14ac:dyDescent="0.35">
      <c r="B46" s="302" t="s">
        <v>30</v>
      </c>
      <c r="C46" s="303"/>
      <c r="D46" s="304">
        <f>'PFD (Opt 13)'!D46</f>
        <v>0.61</v>
      </c>
      <c r="E46" s="305"/>
      <c r="F46" s="149">
        <f>'PFD (Opt 13)'!F46</f>
        <v>0.9</v>
      </c>
      <c r="G46" s="149">
        <f>'PFD (Opt 13)'!G46</f>
        <v>0.9</v>
      </c>
      <c r="H46" s="148">
        <f>'PFD (Opt 13)'!H46</f>
        <v>0.82</v>
      </c>
      <c r="I46" s="149">
        <f>'PFD (Opt 13)'!I46</f>
        <v>0.99</v>
      </c>
      <c r="J46" s="149">
        <f>'PFD (Opt 13)'!J46</f>
        <v>0.99</v>
      </c>
      <c r="K46" s="149">
        <f>'PFD (Opt 13)'!K46</f>
        <v>0.99</v>
      </c>
      <c r="L46" s="149">
        <f>'PFD (Opt 13)'!L46</f>
        <v>0.9</v>
      </c>
      <c r="M46" s="151">
        <f>'PFD (Opt 13)'!M46</f>
        <v>0.95</v>
      </c>
      <c r="N46" s="148">
        <f>'PFD (Opt 13)'!N46</f>
        <v>0.94</v>
      </c>
      <c r="O46" s="151">
        <f>'PFD (Opt 13)'!O46</f>
        <v>0.95</v>
      </c>
      <c r="P46" s="149">
        <f>'PFD (Opt 13)'!P46</f>
        <v>0.9</v>
      </c>
      <c r="Q46" s="151">
        <f>'PFD (Opt 13)'!Q46</f>
        <v>0.95</v>
      </c>
      <c r="R46" s="148">
        <f>'PFD (Opt 13)'!R46</f>
        <v>0.99</v>
      </c>
      <c r="S46" s="157" t="s">
        <v>52</v>
      </c>
      <c r="T46" s="142"/>
      <c r="U46" s="142"/>
      <c r="V46" s="142"/>
      <c r="W46" s="142"/>
      <c r="X46" s="142"/>
      <c r="Y46" s="142"/>
      <c r="Z46" s="142"/>
      <c r="AA46" s="142"/>
      <c r="AB46" s="142"/>
      <c r="AC46" s="142"/>
      <c r="AD46" s="142"/>
    </row>
    <row r="47" spans="2:46" ht="35.450000000000003" hidden="1" customHeight="1" x14ac:dyDescent="0.35">
      <c r="B47" s="302" t="s">
        <v>29</v>
      </c>
      <c r="C47" s="303"/>
      <c r="D47" s="304">
        <f>'PFD (Opt 13)'!D47</f>
        <v>0.49</v>
      </c>
      <c r="E47" s="305"/>
      <c r="F47" s="149">
        <f>'PFD (Opt 13)'!F47</f>
        <v>0.9</v>
      </c>
      <c r="G47" s="149">
        <f>'PFD (Opt 13)'!G47</f>
        <v>0.9</v>
      </c>
      <c r="H47" s="148">
        <f>'PFD (Opt 13)'!H47</f>
        <v>0.98</v>
      </c>
      <c r="I47" s="149">
        <f>'PFD (Opt 13)'!I47</f>
        <v>0.99</v>
      </c>
      <c r="J47" s="149">
        <f>'PFD (Opt 13)'!J47</f>
        <v>0.99</v>
      </c>
      <c r="K47" s="149">
        <f>'PFD (Opt 13)'!K47</f>
        <v>0.99</v>
      </c>
      <c r="L47" s="149">
        <f>'PFD (Opt 13)'!L47</f>
        <v>0.9</v>
      </c>
      <c r="M47" s="151">
        <f>'PFD (Opt 13)'!M47</f>
        <v>0.95</v>
      </c>
      <c r="N47" s="148">
        <f>'PFD (Opt 13)'!N47</f>
        <v>0.83</v>
      </c>
      <c r="O47" s="151">
        <f>'PFD (Opt 13)'!O47</f>
        <v>0.95</v>
      </c>
      <c r="P47" s="149">
        <f>'PFD (Opt 13)'!P47</f>
        <v>0.9</v>
      </c>
      <c r="Q47" s="151">
        <f>'PFD (Opt 13)'!Q47</f>
        <v>0.95</v>
      </c>
      <c r="R47" s="148">
        <f>'PFD (Opt 13)'!R47</f>
        <v>0.99</v>
      </c>
      <c r="S47" s="142"/>
      <c r="T47" s="142"/>
      <c r="U47" s="142"/>
      <c r="V47" s="142"/>
      <c r="W47" s="142"/>
      <c r="X47" s="142"/>
      <c r="Y47" s="142"/>
      <c r="Z47" s="142"/>
      <c r="AA47" s="142"/>
      <c r="AB47" s="142"/>
      <c r="AC47" s="142"/>
      <c r="AD47" s="142"/>
    </row>
    <row r="48" spans="2:46" ht="35.450000000000003" hidden="1" customHeight="1" x14ac:dyDescent="0.35">
      <c r="B48" s="58"/>
      <c r="C48" s="107"/>
      <c r="D48" s="163"/>
      <c r="E48" s="163"/>
      <c r="F48" s="72"/>
      <c r="G48" s="72"/>
      <c r="H48" s="72"/>
      <c r="I48" s="72"/>
      <c r="J48" s="72"/>
      <c r="K48" s="72"/>
      <c r="L48" s="72"/>
      <c r="M48" s="73"/>
      <c r="N48" s="73"/>
      <c r="O48" s="73"/>
      <c r="P48" s="72"/>
      <c r="Q48" s="73"/>
      <c r="R48" s="73"/>
    </row>
    <row r="49" spans="2:36" ht="35.450000000000003" customHeight="1" x14ac:dyDescent="0.35">
      <c r="B49" s="164" t="s">
        <v>23</v>
      </c>
      <c r="C49" s="165"/>
      <c r="D49" s="74" t="s">
        <v>162</v>
      </c>
      <c r="E49" s="74" t="s">
        <v>69</v>
      </c>
      <c r="F49" s="74" t="s">
        <v>68</v>
      </c>
      <c r="G49" s="59" t="s">
        <v>19</v>
      </c>
      <c r="H49" s="59" t="s">
        <v>39</v>
      </c>
      <c r="I49" s="59" t="s">
        <v>21</v>
      </c>
      <c r="J49" s="59" t="s">
        <v>20</v>
      </c>
      <c r="K49" s="59" t="s">
        <v>53</v>
      </c>
      <c r="L49" s="76" t="s">
        <v>40</v>
      </c>
      <c r="M49" s="59" t="s">
        <v>45</v>
      </c>
      <c r="N49" s="59" t="s">
        <v>37</v>
      </c>
      <c r="O49" s="59" t="s">
        <v>38</v>
      </c>
      <c r="P49" s="59" t="s">
        <v>41</v>
      </c>
      <c r="Q49" s="59" t="s">
        <v>46</v>
      </c>
      <c r="R49" s="57" t="s">
        <v>65</v>
      </c>
      <c r="S49" s="59" t="s">
        <v>22</v>
      </c>
      <c r="T49" s="75" t="s">
        <v>47</v>
      </c>
      <c r="U49" s="158"/>
      <c r="V49" s="285" t="s">
        <v>140</v>
      </c>
      <c r="W49" s="286"/>
      <c r="X49" s="289" t="s">
        <v>82</v>
      </c>
      <c r="Y49" s="289"/>
      <c r="Z49" s="289"/>
      <c r="AA49" s="289"/>
      <c r="AB49" s="290" t="s">
        <v>165</v>
      </c>
      <c r="AC49" s="291"/>
      <c r="AD49" s="315" t="s">
        <v>164</v>
      </c>
      <c r="AE49" s="316"/>
      <c r="AF49" s="294" t="s">
        <v>167</v>
      </c>
      <c r="AG49" s="295"/>
      <c r="AH49" s="308" t="s">
        <v>168</v>
      </c>
      <c r="AI49" s="309"/>
    </row>
    <row r="50" spans="2:36" ht="40.15" customHeight="1" x14ac:dyDescent="0.35">
      <c r="B50" s="271" t="s">
        <v>24</v>
      </c>
      <c r="C50" s="272"/>
      <c r="D50" s="84" t="s">
        <v>1</v>
      </c>
      <c r="E50" s="84" t="s">
        <v>1</v>
      </c>
      <c r="F50" s="84" t="s">
        <v>1</v>
      </c>
      <c r="G50" s="85" t="s">
        <v>34</v>
      </c>
      <c r="H50" s="85" t="s">
        <v>34</v>
      </c>
      <c r="I50" s="85" t="s">
        <v>34</v>
      </c>
      <c r="J50" s="85" t="s">
        <v>34</v>
      </c>
      <c r="K50" s="85" t="s">
        <v>34</v>
      </c>
      <c r="L50" s="85" t="s">
        <v>42</v>
      </c>
      <c r="M50" s="85" t="s">
        <v>43</v>
      </c>
      <c r="N50" s="85" t="s">
        <v>43</v>
      </c>
      <c r="O50" s="85" t="s">
        <v>43</v>
      </c>
      <c r="P50" s="85" t="s">
        <v>43</v>
      </c>
      <c r="Q50" s="85" t="s">
        <v>51</v>
      </c>
      <c r="R50" s="85" t="s">
        <v>51</v>
      </c>
      <c r="S50" s="85" t="s">
        <v>34</v>
      </c>
      <c r="T50" s="86"/>
      <c r="U50" s="159"/>
      <c r="V50" s="287"/>
      <c r="W50" s="288"/>
      <c r="X50" s="319" t="s">
        <v>103</v>
      </c>
      <c r="Y50" s="319"/>
      <c r="Z50" s="319" t="s">
        <v>166</v>
      </c>
      <c r="AA50" s="319"/>
      <c r="AB50" s="292"/>
      <c r="AC50" s="293"/>
      <c r="AD50" s="317"/>
      <c r="AE50" s="318"/>
      <c r="AF50" s="296"/>
      <c r="AG50" s="297"/>
      <c r="AH50" s="310"/>
      <c r="AI50" s="311"/>
    </row>
    <row r="51" spans="2:36" ht="40.15" customHeight="1" x14ac:dyDescent="0.35">
      <c r="B51" s="271" t="s">
        <v>67</v>
      </c>
      <c r="C51" s="272"/>
      <c r="D51" s="236">
        <f>'Feed WQ'!$D$4</f>
        <v>6</v>
      </c>
      <c r="E51" s="167"/>
      <c r="F51" s="86"/>
      <c r="G51" s="101">
        <f>INDEX('Feed WQ'!$D5:$D18,COLUMNS('Feed WQ'!$D5:D5))</f>
        <v>1887</v>
      </c>
      <c r="H51" s="101">
        <f>INDEX('Feed WQ'!$D5:$D18,COLUMNS('Feed WQ'!$D5:E5))</f>
        <v>699</v>
      </c>
      <c r="I51" s="101">
        <f>INDEX('Feed WQ'!$D5:$D18,COLUMNS('Feed WQ'!$D5:F5))</f>
        <v>709</v>
      </c>
      <c r="J51" s="101">
        <f>INDEX('Feed WQ'!$D5:$D18,COLUMNS('Feed WQ'!$D5:G5))</f>
        <v>45</v>
      </c>
      <c r="K51" s="101">
        <f>INDEX('Feed WQ'!$D5:$D18,COLUMNS('Feed WQ'!$D5:H5))</f>
        <v>25</v>
      </c>
      <c r="L51" s="101">
        <f>INDEX('Feed WQ'!$D5:$D18,COLUMNS('Feed WQ'!$D5:I5))</f>
        <v>29</v>
      </c>
      <c r="M51" s="101">
        <f>INDEX('Feed WQ'!$D5:$D18,COLUMNS('Feed WQ'!$D5:J5))</f>
        <v>77</v>
      </c>
      <c r="N51" s="101">
        <f>INDEX('Feed WQ'!$D5:$D18,COLUMNS('Feed WQ'!$D5:K5))</f>
        <v>11</v>
      </c>
      <c r="O51" s="101">
        <f>INDEX('Feed WQ'!$D5:$D18,COLUMNS('Feed WQ'!$D5:L5))</f>
        <v>1E-4</v>
      </c>
      <c r="P51" s="101">
        <f>INDEX('Feed WQ'!$D5:$D18,COLUMNS('Feed WQ'!$D5:M5))</f>
        <v>77.000100000000003</v>
      </c>
      <c r="Q51" s="101">
        <f>INDEX('Feed WQ'!$D5:$D18,COLUMNS('Feed WQ'!$D5:N5))</f>
        <v>3</v>
      </c>
      <c r="R51" s="102">
        <f>INDEX('Feed WQ'!$D5:$D18,COLUMNS('Feed WQ'!$D5:O5))</f>
        <v>0.1</v>
      </c>
      <c r="S51" s="101">
        <f>INDEX('Feed WQ'!$D5:$D18,COLUMNS('Feed WQ'!$D5:P5))</f>
        <v>2181</v>
      </c>
      <c r="T51" s="102">
        <f>INDEX('Feed WQ'!$D5:$D18,COLUMNS('Feed WQ'!$D5:Q5))</f>
        <v>8.9</v>
      </c>
      <c r="U51" s="159"/>
      <c r="V51" s="273" t="s">
        <v>67</v>
      </c>
      <c r="W51" s="274"/>
      <c r="X51" s="275">
        <v>0</v>
      </c>
      <c r="Y51" s="275"/>
      <c r="Z51" s="275">
        <f>X51*D51*24</f>
        <v>0</v>
      </c>
      <c r="AA51" s="275"/>
      <c r="AB51" s="283"/>
      <c r="AC51" s="283"/>
      <c r="AD51" s="283"/>
      <c r="AE51" s="283"/>
      <c r="AF51" s="312"/>
      <c r="AG51" s="312"/>
      <c r="AH51" s="313"/>
      <c r="AI51" s="313"/>
    </row>
    <row r="52" spans="2:36" ht="40.15" customHeight="1" x14ac:dyDescent="0.35">
      <c r="B52" s="271" t="s">
        <v>25</v>
      </c>
      <c r="C52" s="272"/>
      <c r="D52" s="236">
        <f>'Feed WQ'!$D$4</f>
        <v>6</v>
      </c>
      <c r="E52" s="87">
        <f>D40*D51</f>
        <v>6</v>
      </c>
      <c r="F52" s="87">
        <f>D52-E52</f>
        <v>0</v>
      </c>
      <c r="G52" s="92">
        <f t="shared" ref="G52:S52" si="0">(1-F40)*G51</f>
        <v>1830.3899999999999</v>
      </c>
      <c r="H52" s="88">
        <f t="shared" si="0"/>
        <v>678.03</v>
      </c>
      <c r="I52" s="88">
        <f t="shared" si="0"/>
        <v>687.73</v>
      </c>
      <c r="J52" s="88">
        <f t="shared" si="0"/>
        <v>33.75</v>
      </c>
      <c r="K52" s="89">
        <f t="shared" si="0"/>
        <v>18.75</v>
      </c>
      <c r="L52" s="89">
        <f t="shared" si="0"/>
        <v>21.75</v>
      </c>
      <c r="M52" s="89">
        <f t="shared" si="0"/>
        <v>74.69</v>
      </c>
      <c r="N52" s="89">
        <f t="shared" si="0"/>
        <v>11</v>
      </c>
      <c r="O52" s="89">
        <f t="shared" si="0"/>
        <v>1E-4</v>
      </c>
      <c r="P52" s="89">
        <f t="shared" si="0"/>
        <v>74.690096999999994</v>
      </c>
      <c r="Q52" s="89">
        <f t="shared" si="0"/>
        <v>2.94</v>
      </c>
      <c r="R52" s="89">
        <f t="shared" si="0"/>
        <v>0.1</v>
      </c>
      <c r="S52" s="92">
        <f t="shared" si="0"/>
        <v>2181</v>
      </c>
      <c r="T52" s="90"/>
      <c r="U52" s="159"/>
      <c r="V52" s="273" t="s">
        <v>25</v>
      </c>
      <c r="W52" s="274"/>
      <c r="X52" s="275">
        <v>0.01</v>
      </c>
      <c r="Y52" s="275"/>
      <c r="Z52" s="275">
        <f t="shared" ref="Z52:Z60" si="1">X52*D52*24</f>
        <v>1.44</v>
      </c>
      <c r="AA52" s="275"/>
      <c r="AB52" s="262">
        <v>0</v>
      </c>
      <c r="AC52" s="262"/>
      <c r="AD52" s="262">
        <v>0</v>
      </c>
      <c r="AE52" s="262"/>
      <c r="AF52" s="263">
        <f>AB52*D52*24</f>
        <v>0</v>
      </c>
      <c r="AG52" s="263"/>
      <c r="AH52" s="276">
        <f>AD52*D52*24</f>
        <v>0</v>
      </c>
      <c r="AI52" s="277"/>
    </row>
    <row r="53" spans="2:36" s="137" customFormat="1" ht="40.15" customHeight="1" x14ac:dyDescent="0.35">
      <c r="B53" s="325" t="s">
        <v>26</v>
      </c>
      <c r="C53" s="326"/>
      <c r="D53" s="205"/>
      <c r="E53" s="95"/>
      <c r="F53" s="95"/>
      <c r="G53" s="202"/>
      <c r="H53" s="203"/>
      <c r="I53" s="202"/>
      <c r="J53" s="203"/>
      <c r="K53" s="203"/>
      <c r="L53" s="203"/>
      <c r="M53" s="203"/>
      <c r="N53" s="203"/>
      <c r="O53" s="203"/>
      <c r="P53" s="203"/>
      <c r="Q53" s="203"/>
      <c r="R53" s="203"/>
      <c r="S53" s="204"/>
      <c r="T53" s="205"/>
      <c r="U53" s="159"/>
      <c r="V53" s="327" t="s">
        <v>26</v>
      </c>
      <c r="W53" s="328"/>
      <c r="X53" s="282"/>
      <c r="Y53" s="282"/>
      <c r="Z53" s="275"/>
      <c r="AA53" s="275"/>
      <c r="AB53" s="329"/>
      <c r="AC53" s="330"/>
      <c r="AD53" s="329"/>
      <c r="AE53" s="330"/>
      <c r="AF53" s="263"/>
      <c r="AG53" s="263"/>
      <c r="AH53" s="276"/>
      <c r="AI53" s="277"/>
    </row>
    <row r="54" spans="2:36" ht="40.15" customHeight="1" x14ac:dyDescent="0.35">
      <c r="B54" s="271" t="s">
        <v>27</v>
      </c>
      <c r="C54" s="272"/>
      <c r="D54" s="236">
        <f>D52-F52</f>
        <v>6</v>
      </c>
      <c r="E54" s="87">
        <f>D42*E52</f>
        <v>6</v>
      </c>
      <c r="F54" s="87">
        <f>E52-E54</f>
        <v>0</v>
      </c>
      <c r="G54" s="88">
        <f>(1-F42)*G52</f>
        <v>384.38189999999992</v>
      </c>
      <c r="H54" s="88">
        <f>(1-G42)*H52</f>
        <v>318.67409999999995</v>
      </c>
      <c r="I54" s="88">
        <f>(1-H42)*I52</f>
        <v>137.54599999999996</v>
      </c>
      <c r="J54" s="204">
        <v>3500</v>
      </c>
      <c r="K54" s="204">
        <f>0.75*J54</f>
        <v>2625</v>
      </c>
      <c r="L54" s="204">
        <v>50</v>
      </c>
      <c r="M54" s="204">
        <f>0.1*K54</f>
        <v>262.5</v>
      </c>
      <c r="N54" s="203">
        <f>(1-M42)*N52</f>
        <v>1.0999999999999996</v>
      </c>
      <c r="O54" s="203">
        <f>N52-N54</f>
        <v>9.9</v>
      </c>
      <c r="P54" s="204">
        <f>O54+M54</f>
        <v>272.39999999999998</v>
      </c>
      <c r="Q54" s="203">
        <f>(1-P42)*Q52</f>
        <v>1.47</v>
      </c>
      <c r="R54" s="89">
        <f>(1-Q42)*R52</f>
        <v>9.5000000000000001E-2</v>
      </c>
      <c r="S54" s="92">
        <f>(1-R42)*S52</f>
        <v>2181</v>
      </c>
      <c r="T54" s="90"/>
      <c r="U54" s="159"/>
      <c r="V54" s="273" t="s">
        <v>27</v>
      </c>
      <c r="W54" s="274"/>
      <c r="X54" s="275">
        <v>0.5</v>
      </c>
      <c r="Y54" s="275"/>
      <c r="Z54" s="275">
        <f t="shared" si="1"/>
        <v>72</v>
      </c>
      <c r="AA54" s="275"/>
      <c r="AB54" s="280">
        <v>0.16</v>
      </c>
      <c r="AC54" s="281"/>
      <c r="AD54" s="280">
        <v>0.36</v>
      </c>
      <c r="AE54" s="281"/>
      <c r="AF54" s="263">
        <f t="shared" ref="AF54:AF59" si="2">AB54*D54*24</f>
        <v>23.04</v>
      </c>
      <c r="AG54" s="263"/>
      <c r="AH54" s="276">
        <f t="shared" ref="AH54:AH59" si="3">AD54*D54*24</f>
        <v>51.84</v>
      </c>
      <c r="AI54" s="277"/>
    </row>
    <row r="55" spans="2:36" ht="40.15" customHeight="1" x14ac:dyDescent="0.35">
      <c r="B55" s="271" t="s">
        <v>28</v>
      </c>
      <c r="C55" s="272"/>
      <c r="D55" s="236">
        <f t="shared" ref="D55:D56" si="4">D54-F54</f>
        <v>6</v>
      </c>
      <c r="E55" s="87">
        <f>D43*E54</f>
        <v>5.34</v>
      </c>
      <c r="F55" s="87">
        <f>E54-E55</f>
        <v>0.66000000000000014</v>
      </c>
      <c r="G55" s="88">
        <f t="shared" ref="G55:S56" si="5">(1-F43)*G54</f>
        <v>142.22130299999998</v>
      </c>
      <c r="H55" s="89">
        <f t="shared" si="5"/>
        <v>95.602230000000006</v>
      </c>
      <c r="I55" s="89">
        <f t="shared" si="5"/>
        <v>41.263799999999996</v>
      </c>
      <c r="J55" s="88">
        <f t="shared" si="5"/>
        <v>279.99999999999989</v>
      </c>
      <c r="K55" s="88">
        <f t="shared" si="5"/>
        <v>209.99999999999989</v>
      </c>
      <c r="L55" s="89">
        <f t="shared" si="5"/>
        <v>2.5000000000000022</v>
      </c>
      <c r="M55" s="88">
        <f t="shared" si="5"/>
        <v>52.499999999999986</v>
      </c>
      <c r="N55" s="89">
        <f t="shared" si="5"/>
        <v>1.0999999999999996</v>
      </c>
      <c r="O55" s="89">
        <f t="shared" si="5"/>
        <v>9.9</v>
      </c>
      <c r="P55" s="92">
        <f t="shared" si="5"/>
        <v>136.19999999999999</v>
      </c>
      <c r="Q55" s="89">
        <f t="shared" si="5"/>
        <v>0.13229999999999995</v>
      </c>
      <c r="R55" s="89">
        <f t="shared" si="5"/>
        <v>9.5000000000000001E-2</v>
      </c>
      <c r="S55" s="92">
        <f t="shared" si="5"/>
        <v>2181</v>
      </c>
      <c r="T55" s="90"/>
      <c r="U55" s="159"/>
      <c r="V55" s="273" t="s">
        <v>28</v>
      </c>
      <c r="W55" s="274"/>
      <c r="X55" s="275">
        <v>0.05</v>
      </c>
      <c r="Y55" s="275"/>
      <c r="Z55" s="275">
        <f t="shared" si="1"/>
        <v>7.2000000000000011</v>
      </c>
      <c r="AA55" s="275"/>
      <c r="AB55" s="280">
        <v>0.04</v>
      </c>
      <c r="AC55" s="281"/>
      <c r="AD55" s="280">
        <v>0.35</v>
      </c>
      <c r="AE55" s="281"/>
      <c r="AF55" s="263">
        <f t="shared" si="2"/>
        <v>5.76</v>
      </c>
      <c r="AG55" s="263"/>
      <c r="AH55" s="276">
        <f t="shared" si="3"/>
        <v>50.399999999999991</v>
      </c>
      <c r="AI55" s="277"/>
    </row>
    <row r="56" spans="2:36" ht="40.15" customHeight="1" x14ac:dyDescent="0.35">
      <c r="B56" s="271" t="s">
        <v>33</v>
      </c>
      <c r="C56" s="272"/>
      <c r="D56" s="236">
        <f t="shared" si="4"/>
        <v>5.34</v>
      </c>
      <c r="E56" s="87">
        <f>D44*E55</f>
        <v>4.5389999999999997</v>
      </c>
      <c r="F56" s="87">
        <f>E55-E56</f>
        <v>0.80100000000000016</v>
      </c>
      <c r="G56" s="88">
        <f t="shared" si="5"/>
        <v>99.554912099999981</v>
      </c>
      <c r="H56" s="89">
        <f t="shared" si="5"/>
        <v>66.921560999999997</v>
      </c>
      <c r="I56" s="89">
        <f t="shared" si="5"/>
        <v>37.962696000000001</v>
      </c>
      <c r="J56" s="88">
        <f t="shared" si="5"/>
        <v>41.999999999999986</v>
      </c>
      <c r="K56" s="88">
        <f t="shared" si="5"/>
        <v>31.499999999999989</v>
      </c>
      <c r="L56" s="89">
        <f t="shared" si="5"/>
        <v>0.30000000000000027</v>
      </c>
      <c r="M56" s="89">
        <f t="shared" si="5"/>
        <v>5.2499999999999973</v>
      </c>
      <c r="N56" s="89">
        <f t="shared" si="5"/>
        <v>1.0999999999999996</v>
      </c>
      <c r="O56" s="89">
        <f t="shared" si="5"/>
        <v>9.9</v>
      </c>
      <c r="P56" s="88">
        <f t="shared" si="5"/>
        <v>27.239999999999991</v>
      </c>
      <c r="Q56" s="89">
        <f t="shared" si="5"/>
        <v>6.6149999999999973E-2</v>
      </c>
      <c r="R56" s="89">
        <f t="shared" si="5"/>
        <v>9.5000000000000001E-2</v>
      </c>
      <c r="S56" s="92">
        <f t="shared" si="5"/>
        <v>2181</v>
      </c>
      <c r="T56" s="90"/>
      <c r="U56" s="159"/>
      <c r="V56" s="273" t="s">
        <v>33</v>
      </c>
      <c r="W56" s="274"/>
      <c r="X56" s="275">
        <v>0.38500000000000001</v>
      </c>
      <c r="Y56" s="275"/>
      <c r="Z56" s="275">
        <f t="shared" si="1"/>
        <v>49.3416</v>
      </c>
      <c r="AA56" s="275"/>
      <c r="AB56" s="280">
        <v>0.26</v>
      </c>
      <c r="AC56" s="281"/>
      <c r="AD56" s="280">
        <v>0.4</v>
      </c>
      <c r="AE56" s="281"/>
      <c r="AF56" s="263">
        <f t="shared" si="2"/>
        <v>33.321600000000004</v>
      </c>
      <c r="AG56" s="263"/>
      <c r="AH56" s="276">
        <f t="shared" si="3"/>
        <v>51.264000000000003</v>
      </c>
      <c r="AI56" s="277"/>
    </row>
    <row r="57" spans="2:36" ht="40.15" customHeight="1" x14ac:dyDescent="0.35">
      <c r="B57" s="271" t="s">
        <v>30</v>
      </c>
      <c r="C57" s="272"/>
      <c r="D57" s="236">
        <f t="shared" ref="D57" si="6">D56-F56</f>
        <v>4.5389999999999997</v>
      </c>
      <c r="E57" s="87">
        <f>D46*E56</f>
        <v>2.7687899999999996</v>
      </c>
      <c r="F57" s="91"/>
      <c r="G57" s="88">
        <f t="shared" ref="G57:S57" si="7">(1-F46)*G56</f>
        <v>9.9554912099999964</v>
      </c>
      <c r="H57" s="88">
        <f t="shared" si="7"/>
        <v>6.6921560999999983</v>
      </c>
      <c r="I57" s="88">
        <f t="shared" si="7"/>
        <v>6.8332852800000019</v>
      </c>
      <c r="J57" s="88">
        <f t="shared" si="7"/>
        <v>0.42000000000000021</v>
      </c>
      <c r="K57" s="88">
        <f t="shared" si="7"/>
        <v>0.31500000000000017</v>
      </c>
      <c r="L57" s="88">
        <f t="shared" si="7"/>
        <v>3.0000000000000053E-3</v>
      </c>
      <c r="M57" s="88">
        <f t="shared" si="7"/>
        <v>0.52499999999999958</v>
      </c>
      <c r="N57" s="88">
        <f t="shared" si="7"/>
        <v>5.5000000000000028E-2</v>
      </c>
      <c r="O57" s="88">
        <f t="shared" si="7"/>
        <v>0.59400000000000053</v>
      </c>
      <c r="P57" s="88">
        <f t="shared" si="7"/>
        <v>1.3620000000000008</v>
      </c>
      <c r="Q57" s="88">
        <f t="shared" si="7"/>
        <v>6.6149999999999959E-3</v>
      </c>
      <c r="R57" s="88">
        <f t="shared" si="7"/>
        <v>4.7500000000000042E-3</v>
      </c>
      <c r="S57" s="88">
        <f t="shared" si="7"/>
        <v>21.81000000000002</v>
      </c>
      <c r="T57" s="90"/>
      <c r="V57" s="273" t="s">
        <v>160</v>
      </c>
      <c r="W57" s="274"/>
      <c r="X57" s="275">
        <v>1.2030000000000001</v>
      </c>
      <c r="Y57" s="275"/>
      <c r="Z57" s="275">
        <f t="shared" si="1"/>
        <v>131.05000799999999</v>
      </c>
      <c r="AA57" s="275"/>
      <c r="AB57" s="262">
        <v>0.4</v>
      </c>
      <c r="AC57" s="262"/>
      <c r="AD57" s="262">
        <v>0.55000000000000004</v>
      </c>
      <c r="AE57" s="262"/>
      <c r="AF57" s="263">
        <f t="shared" si="2"/>
        <v>43.574399999999997</v>
      </c>
      <c r="AG57" s="263"/>
      <c r="AH57" s="276">
        <f t="shared" si="3"/>
        <v>59.9148</v>
      </c>
      <c r="AI57" s="277"/>
    </row>
    <row r="58" spans="2:36" ht="40.15" customHeight="1" x14ac:dyDescent="0.35">
      <c r="B58" s="271" t="s">
        <v>29</v>
      </c>
      <c r="C58" s="272"/>
      <c r="D58" s="236">
        <f>D57-E57</f>
        <v>1.7702100000000001</v>
      </c>
      <c r="E58" s="95">
        <f>(E56-E57)*D47</f>
        <v>0.86740289999999998</v>
      </c>
      <c r="F58" s="95">
        <f>(1-D47)*E58/D47</f>
        <v>0.90280710000000008</v>
      </c>
      <c r="G58" s="88">
        <f t="shared" ref="G58:S58" si="8">(1-F47)*($D$57*G56-$E$57*G57)/$D$58</f>
        <v>23.969759605615373</v>
      </c>
      <c r="H58" s="88">
        <f t="shared" si="8"/>
        <v>16.112652763846146</v>
      </c>
      <c r="I58" s="88">
        <f t="shared" si="8"/>
        <v>1.7330457425230783</v>
      </c>
      <c r="J58" s="88">
        <f t="shared" si="8"/>
        <v>1.0703538461538467</v>
      </c>
      <c r="K58" s="88">
        <f t="shared" si="8"/>
        <v>0.80276538461538494</v>
      </c>
      <c r="L58" s="88">
        <f t="shared" si="8"/>
        <v>7.6453846153846268E-3</v>
      </c>
      <c r="M58" s="88">
        <f t="shared" si="8"/>
        <v>1.2640384615384606</v>
      </c>
      <c r="N58" s="88">
        <f t="shared" si="8"/>
        <v>0.13672435897435906</v>
      </c>
      <c r="O58" s="88">
        <f t="shared" si="8"/>
        <v>4.1574415384615389</v>
      </c>
      <c r="P58" s="88">
        <f t="shared" si="8"/>
        <v>3.3857923076923093</v>
      </c>
      <c r="Q58" s="88">
        <f t="shared" si="8"/>
        <v>1.5926884615384603E-2</v>
      </c>
      <c r="R58" s="88">
        <f t="shared" si="8"/>
        <v>1.1808012820512829E-2</v>
      </c>
      <c r="S58" s="88">
        <f t="shared" si="8"/>
        <v>55.581946153846197</v>
      </c>
      <c r="T58" s="90"/>
      <c r="V58" s="273" t="s">
        <v>161</v>
      </c>
      <c r="W58" s="274"/>
      <c r="X58" s="275">
        <v>1.2030000000000001</v>
      </c>
      <c r="Y58" s="275"/>
      <c r="Z58" s="275">
        <f t="shared" si="1"/>
        <v>51.109503119999999</v>
      </c>
      <c r="AA58" s="275"/>
      <c r="AB58" s="262">
        <v>0.4</v>
      </c>
      <c r="AC58" s="262"/>
      <c r="AD58" s="262">
        <v>0.55000000000000004</v>
      </c>
      <c r="AE58" s="262"/>
      <c r="AF58" s="263">
        <f t="shared" si="2"/>
        <v>16.994016000000002</v>
      </c>
      <c r="AG58" s="263"/>
      <c r="AH58" s="276">
        <f t="shared" si="3"/>
        <v>23.366772000000001</v>
      </c>
      <c r="AI58" s="277"/>
    </row>
    <row r="59" spans="2:36" ht="40.15" customHeight="1" x14ac:dyDescent="0.35">
      <c r="B59" s="271" t="s">
        <v>31</v>
      </c>
      <c r="C59" s="272"/>
      <c r="D59" s="167">
        <f>E57+E58</f>
        <v>3.6361928999999997</v>
      </c>
      <c r="E59" s="87">
        <f>(E57+E58)*D45</f>
        <v>3.6361928999999997</v>
      </c>
      <c r="F59" s="87">
        <f>(1-D45)*E59</f>
        <v>0</v>
      </c>
      <c r="G59" s="89">
        <f t="shared" ref="G59:S59" si="9">(1-F45)*G58</f>
        <v>23.969759605615373</v>
      </c>
      <c r="H59" s="89">
        <f t="shared" si="9"/>
        <v>16.112652763846146</v>
      </c>
      <c r="I59" s="89">
        <f t="shared" si="9"/>
        <v>1.2131320197661548</v>
      </c>
      <c r="J59" s="89">
        <f t="shared" si="9"/>
        <v>1.0703538461538467</v>
      </c>
      <c r="K59" s="89">
        <f t="shared" si="9"/>
        <v>0.80276538461538494</v>
      </c>
      <c r="L59" s="89">
        <f t="shared" si="9"/>
        <v>7.6453846153846268E-3</v>
      </c>
      <c r="M59" s="89">
        <f t="shared" si="9"/>
        <v>1.2640384615384606</v>
      </c>
      <c r="N59" s="89">
        <f t="shared" si="9"/>
        <v>0.13672435897435906</v>
      </c>
      <c r="O59" s="89">
        <f t="shared" si="9"/>
        <v>4.1574415384615389</v>
      </c>
      <c r="P59" s="89">
        <f t="shared" si="9"/>
        <v>3.3857923076923093</v>
      </c>
      <c r="Q59" s="89">
        <f t="shared" si="9"/>
        <v>1.5926884615384603E-2</v>
      </c>
      <c r="R59" s="89">
        <f t="shared" si="9"/>
        <v>1.1808012820512829E-2</v>
      </c>
      <c r="S59" s="89">
        <f t="shared" si="9"/>
        <v>55.581946153846197</v>
      </c>
      <c r="T59" s="90"/>
      <c r="V59" s="273" t="s">
        <v>31</v>
      </c>
      <c r="W59" s="274"/>
      <c r="X59" s="275">
        <v>3.2000000000000001E-2</v>
      </c>
      <c r="Y59" s="275"/>
      <c r="Z59" s="275">
        <f t="shared" si="1"/>
        <v>2.7925961471999998</v>
      </c>
      <c r="AA59" s="275"/>
      <c r="AB59" s="262">
        <v>0.03</v>
      </c>
      <c r="AC59" s="262"/>
      <c r="AD59" s="262">
        <v>0.27</v>
      </c>
      <c r="AE59" s="262"/>
      <c r="AF59" s="263">
        <f t="shared" si="2"/>
        <v>2.6180588879999998</v>
      </c>
      <c r="AG59" s="263"/>
      <c r="AH59" s="276">
        <f t="shared" si="3"/>
        <v>23.562529991999998</v>
      </c>
      <c r="AI59" s="277"/>
    </row>
    <row r="60" spans="2:36" ht="40.15" customHeight="1" x14ac:dyDescent="0.35">
      <c r="B60" s="271" t="s">
        <v>35</v>
      </c>
      <c r="C60" s="272"/>
      <c r="D60" s="167">
        <f>1%*(E59)</f>
        <v>3.6361929000000001E-2</v>
      </c>
      <c r="E60" s="87">
        <f>D60</f>
        <v>3.6361929000000001E-2</v>
      </c>
      <c r="F60" s="87">
        <f>E60</f>
        <v>3.6361929000000001E-2</v>
      </c>
      <c r="G60" s="90"/>
      <c r="H60" s="90"/>
      <c r="I60" s="90"/>
      <c r="J60" s="90"/>
      <c r="K60" s="90"/>
      <c r="L60" s="90"/>
      <c r="M60" s="90"/>
      <c r="N60" s="90"/>
      <c r="O60" s="90"/>
      <c r="P60" s="90"/>
      <c r="Q60" s="90"/>
      <c r="R60" s="90"/>
      <c r="S60" s="90"/>
      <c r="T60" s="90"/>
      <c r="V60" s="273" t="s">
        <v>35</v>
      </c>
      <c r="W60" s="274"/>
      <c r="X60" s="275">
        <v>0.01</v>
      </c>
      <c r="Y60" s="275"/>
      <c r="Z60" s="275">
        <f t="shared" si="1"/>
        <v>8.7268629599999998E-3</v>
      </c>
      <c r="AA60" s="275"/>
      <c r="AB60" s="262"/>
      <c r="AC60" s="262"/>
      <c r="AD60" s="262"/>
      <c r="AE60" s="262"/>
      <c r="AF60" s="263"/>
      <c r="AG60" s="263"/>
      <c r="AH60" s="264"/>
      <c r="AI60" s="264"/>
    </row>
    <row r="61" spans="2:36" ht="40.15" customHeight="1" x14ac:dyDescent="0.35">
      <c r="B61" s="265" t="s">
        <v>36</v>
      </c>
      <c r="C61" s="266"/>
      <c r="D61" s="267"/>
      <c r="E61" s="93">
        <f>E59-E60</f>
        <v>3.5998309709999998</v>
      </c>
      <c r="F61" s="93"/>
      <c r="G61" s="93">
        <f>G59</f>
        <v>23.969759605615373</v>
      </c>
      <c r="H61" s="93">
        <f t="shared" ref="H61:S61" si="10">H59</f>
        <v>16.112652763846146</v>
      </c>
      <c r="I61" s="93">
        <f t="shared" si="10"/>
        <v>1.2131320197661548</v>
      </c>
      <c r="J61" s="93">
        <f t="shared" si="10"/>
        <v>1.0703538461538467</v>
      </c>
      <c r="K61" s="93">
        <f t="shared" si="10"/>
        <v>0.80276538461538494</v>
      </c>
      <c r="L61" s="93">
        <f t="shared" si="10"/>
        <v>7.6453846153846268E-3</v>
      </c>
      <c r="M61" s="93">
        <f t="shared" si="10"/>
        <v>1.2640384615384606</v>
      </c>
      <c r="N61" s="93">
        <f t="shared" si="10"/>
        <v>0.13672435897435906</v>
      </c>
      <c r="O61" s="93">
        <f t="shared" si="10"/>
        <v>4.1574415384615389</v>
      </c>
      <c r="P61" s="93">
        <f t="shared" si="10"/>
        <v>3.3857923076923093</v>
      </c>
      <c r="Q61" s="93">
        <f t="shared" si="10"/>
        <v>1.5926884615384603E-2</v>
      </c>
      <c r="R61" s="93">
        <f t="shared" si="10"/>
        <v>1.1808012820512829E-2</v>
      </c>
      <c r="S61" s="93">
        <f t="shared" si="10"/>
        <v>55.581946153846197</v>
      </c>
      <c r="T61" s="94">
        <v>7.2</v>
      </c>
      <c r="V61" s="258" t="s">
        <v>141</v>
      </c>
      <c r="W61" s="259"/>
      <c r="X61" s="259"/>
      <c r="Y61" s="260"/>
      <c r="Z61" s="268">
        <f>SUM(Z51:AA60)</f>
        <v>314.94243413016</v>
      </c>
      <c r="AA61" s="268"/>
      <c r="AB61" s="268">
        <f t="shared" ref="AB61" si="11">SUM(AB52:AC60)</f>
        <v>1.2900000000000003</v>
      </c>
      <c r="AC61" s="268"/>
      <c r="AD61" s="268">
        <f t="shared" ref="AD61" si="12">SUM(AD52:AE60)</f>
        <v>2.48</v>
      </c>
      <c r="AE61" s="268"/>
      <c r="AF61" s="269">
        <f>SUM(AF52:AG60)</f>
        <v>125.30807488799999</v>
      </c>
      <c r="AG61" s="269"/>
      <c r="AH61" s="270">
        <f>SUM(AH52:AI60)</f>
        <v>260.34810199199995</v>
      </c>
      <c r="AI61" s="270"/>
      <c r="AJ61" s="55"/>
    </row>
    <row r="62" spans="2:36" ht="46.15" customHeight="1" x14ac:dyDescent="0.35">
      <c r="B62" s="258" t="s">
        <v>132</v>
      </c>
      <c r="C62" s="259"/>
      <c r="D62" s="260"/>
      <c r="E62" s="54"/>
      <c r="F62" s="87">
        <f>F52+F53+F54+F55</f>
        <v>0.66000000000000014</v>
      </c>
      <c r="G62" s="85">
        <f>($D$51*G51-$E$55*G55)/$F$62</f>
        <v>16003.845821181816</v>
      </c>
      <c r="H62" s="129">
        <f>($D$51*H51-$E$55*H55)/$F$62</f>
        <v>5581.0365027272719</v>
      </c>
      <c r="I62" s="129">
        <f>($D$51*I51-$E$55*I55)/$F$62</f>
        <v>6111.5928909090899</v>
      </c>
      <c r="J62" s="129">
        <f>((($D$51*J51)-($E$53*J53))+($F$54*J54)+(($E$54*J54)-($E$55*J55)))/$F$62</f>
        <v>29961.818181818173</v>
      </c>
      <c r="K62" s="129">
        <f>((($D$51*K51)-($E$53*K53))+($F$54*K54)+(($E$54*K54)-($E$55*K55)))/$F$62</f>
        <v>22391.818181818177</v>
      </c>
      <c r="L62" s="129">
        <f>((($D$51*L51)-($E$53*L53))+($F$54*L54)+(($E$54*L54)-($E$55*L55)))/$F$62</f>
        <v>697.95454545454527</v>
      </c>
      <c r="M62" s="129">
        <f>((($D$51*M51)-($E$53*M53))+($F$54*M54)+(($E$54*M54)-($E$55*M55)))/$F$62</f>
        <v>2661.5909090909086</v>
      </c>
      <c r="N62" s="129">
        <f>((($D$51*N51)-($E$52*N52))+($F$54*N54)+(($E$54*N54)-($E$55*N55)))/$F$62</f>
        <v>1.0999999999999996</v>
      </c>
      <c r="O62" s="129">
        <f>((($D$51*O51)-($E$53*O53))+($F$54*O54)+(($E$54*O54)-($E$55*O55)))/$F$62</f>
        <v>9.9009090909090993</v>
      </c>
      <c r="P62" s="129">
        <f>M62+O62</f>
        <v>2671.4918181818175</v>
      </c>
      <c r="Q62" s="129">
        <f>((($D$51*Q51)-($E$53*Q53))+($F$54*Q54)+(($E$54*Q54)-($E$55*Q55)))/$F$62</f>
        <v>39.565936363636354</v>
      </c>
      <c r="R62" s="90">
        <f>((($D$51*R51)-($E$53*R53))+($F$54*R54)+(($E$54*R54)-($E$55*R55)))/$F$62</f>
        <v>1.0040909090909091</v>
      </c>
      <c r="S62" s="85">
        <f>((($D$51*S51-($E$55*S55)))/$F$62)</f>
        <v>2181.0000000000009</v>
      </c>
      <c r="T62" s="54"/>
      <c r="X62" s="107"/>
      <c r="Y62" s="58"/>
      <c r="Z62" s="58"/>
      <c r="AA62" s="58"/>
      <c r="AB62" s="58"/>
      <c r="AC62" s="58"/>
      <c r="AD62" s="58"/>
      <c r="AE62" s="58"/>
      <c r="AF62" s="58"/>
      <c r="AG62" s="58"/>
      <c r="AH62" s="58"/>
      <c r="AJ62" s="55"/>
    </row>
    <row r="63" spans="2:36" ht="40.15" customHeight="1" x14ac:dyDescent="0.35">
      <c r="B63" s="258" t="s">
        <v>133</v>
      </c>
      <c r="C63" s="259"/>
      <c r="D63" s="260"/>
      <c r="E63" s="54"/>
      <c r="F63" s="87">
        <f>F56+F58+F59+F60</f>
        <v>1.740169029</v>
      </c>
      <c r="G63" s="129">
        <f t="shared" ref="G63:R63" si="13">((($E$55*G55-($E$61*G61)))/$F$63)</f>
        <v>386.84441787308748</v>
      </c>
      <c r="H63" s="129">
        <f t="shared" si="13"/>
        <v>260.03972844855053</v>
      </c>
      <c r="I63" s="129">
        <f t="shared" si="13"/>
        <v>124.11531189441367</v>
      </c>
      <c r="J63" s="129">
        <f t="shared" si="13"/>
        <v>857.01267073561144</v>
      </c>
      <c r="K63" s="129">
        <f t="shared" si="13"/>
        <v>642.75950305170852</v>
      </c>
      <c r="L63" s="129">
        <f t="shared" si="13"/>
        <v>7.6558527853654521</v>
      </c>
      <c r="M63" s="129">
        <f t="shared" si="13"/>
        <v>158.49016423198196</v>
      </c>
      <c r="N63" s="129">
        <f t="shared" si="13"/>
        <v>3.092696932531132</v>
      </c>
      <c r="O63" s="129">
        <f t="shared" si="13"/>
        <v>21.779443581698331</v>
      </c>
      <c r="P63" s="129">
        <f t="shared" si="13"/>
        <v>410.94842401622554</v>
      </c>
      <c r="Q63" s="87">
        <f t="shared" si="13"/>
        <v>0.37303727205341203</v>
      </c>
      <c r="R63" s="87">
        <f t="shared" si="13"/>
        <v>0.26709655326405241</v>
      </c>
      <c r="S63" s="129">
        <f>(($E$55*S55)-($E$61*S61))/$F$63</f>
        <v>6577.7830762708791</v>
      </c>
      <c r="T63" s="54"/>
      <c r="AJ63" s="55"/>
    </row>
    <row r="64" spans="2:36" ht="47.45" customHeight="1" x14ac:dyDescent="0.35">
      <c r="B64" s="258" t="s">
        <v>134</v>
      </c>
      <c r="C64" s="259"/>
      <c r="D64" s="260"/>
      <c r="E64" s="85"/>
      <c r="F64" s="87">
        <f>SUM(F51:F61)</f>
        <v>2.4001690290000002</v>
      </c>
      <c r="G64" s="129">
        <f t="shared" ref="G64:S64" si="14">(G62*$F$62+G63*$F$63)/$F64</f>
        <v>4681.2173564648892</v>
      </c>
      <c r="H64" s="129">
        <f t="shared" si="14"/>
        <v>1723.2107920661524</v>
      </c>
      <c r="I64" s="129">
        <f t="shared" si="14"/>
        <v>1770.5556893857133</v>
      </c>
      <c r="J64" s="129">
        <f t="shared" si="14"/>
        <v>8860.2705268365844</v>
      </c>
      <c r="K64" s="129">
        <f t="shared" si="14"/>
        <v>6623.3294356478482</v>
      </c>
      <c r="L64" s="129">
        <f t="shared" si="14"/>
        <v>197.47462457056656</v>
      </c>
      <c r="M64" s="129">
        <f t="shared" si="14"/>
        <v>846.79439266175893</v>
      </c>
      <c r="N64" s="129">
        <f t="shared" si="14"/>
        <v>2.5447438677344829</v>
      </c>
      <c r="O64" s="129">
        <f t="shared" si="14"/>
        <v>18.513076642871834</v>
      </c>
      <c r="P64" s="129">
        <f t="shared" si="14"/>
        <v>1032.554078502525</v>
      </c>
      <c r="Q64" s="129">
        <f t="shared" si="14"/>
        <v>11.15032549130105</v>
      </c>
      <c r="R64" s="90">
        <f t="shared" si="14"/>
        <v>0.4697557280840795</v>
      </c>
      <c r="S64" s="129">
        <f t="shared" si="14"/>
        <v>5368.752880781768</v>
      </c>
      <c r="T64" s="90"/>
      <c r="AJ64" s="55"/>
    </row>
    <row r="65" spans="2:22" ht="42.6" customHeight="1" x14ac:dyDescent="0.35">
      <c r="B65" s="261" t="s">
        <v>4</v>
      </c>
      <c r="C65" s="261"/>
      <c r="D65" s="261"/>
      <c r="E65" s="172">
        <f>E61/D51</f>
        <v>0.59997182849999997</v>
      </c>
      <c r="F65" s="55"/>
      <c r="G65" s="55"/>
      <c r="H65" s="55"/>
      <c r="I65" s="70"/>
      <c r="J65" s="70"/>
      <c r="K65" s="70"/>
      <c r="L65" s="70"/>
      <c r="M65" s="70"/>
      <c r="N65" s="70"/>
      <c r="O65" s="70"/>
      <c r="P65" s="70"/>
      <c r="Q65" s="70"/>
      <c r="R65" s="55"/>
    </row>
    <row r="66" spans="2:22" ht="42.6" customHeight="1" x14ac:dyDescent="0.25">
      <c r="I66" s="134"/>
      <c r="J66" s="134"/>
      <c r="K66" s="134"/>
      <c r="L66" s="134"/>
      <c r="M66" s="134"/>
      <c r="N66" s="134"/>
      <c r="O66" s="134"/>
      <c r="P66" s="134"/>
      <c r="Q66" s="134"/>
      <c r="R66" s="134"/>
      <c r="S66" s="134"/>
      <c r="T66" s="134"/>
      <c r="U66" s="134"/>
      <c r="V66" s="134"/>
    </row>
    <row r="67" spans="2:22" ht="42.6" customHeight="1" x14ac:dyDescent="0.25">
      <c r="I67" s="124"/>
      <c r="J67" s="124"/>
      <c r="K67" s="124"/>
      <c r="L67" s="124"/>
      <c r="M67" s="124"/>
      <c r="N67" s="124"/>
      <c r="O67" s="124"/>
      <c r="P67" s="124"/>
      <c r="Q67" s="124"/>
      <c r="R67" s="124"/>
      <c r="S67" s="124"/>
      <c r="T67" s="124"/>
      <c r="U67" s="124"/>
      <c r="V67" s="124"/>
    </row>
  </sheetData>
  <sheetProtection algorithmName="SHA-512" hashValue="LKR6cjdFvr+lIjt7WwWQ23Wkzg96LRJdY1+dGdZRR8g6VomswLpk2mIb7C8zRbWD7wNGFKvFzfV69Gr3gulRWQ==" saltValue="eVN9U62M5yYJTbgxHRF4mw==" spinCount="100000" sheet="1" objects="1" scenarios="1"/>
  <mergeCells count="133">
    <mergeCell ref="V49:W50"/>
    <mergeCell ref="X49:AA49"/>
    <mergeCell ref="AB49:AC50"/>
    <mergeCell ref="B12:C12"/>
    <mergeCell ref="AG12:AH12"/>
    <mergeCell ref="AL12:AM12"/>
    <mergeCell ref="H22:I22"/>
    <mergeCell ref="P22:Q22"/>
    <mergeCell ref="S22:T22"/>
    <mergeCell ref="AL22:AM22"/>
    <mergeCell ref="AD49:AE50"/>
    <mergeCell ref="AF49:AG50"/>
    <mergeCell ref="AH49:AI50"/>
    <mergeCell ref="B50:C50"/>
    <mergeCell ref="X50:Y50"/>
    <mergeCell ref="Z50:AA50"/>
    <mergeCell ref="B47:C47"/>
    <mergeCell ref="B45:C45"/>
    <mergeCell ref="B46:C46"/>
    <mergeCell ref="D45:E45"/>
    <mergeCell ref="D46:E46"/>
    <mergeCell ref="D47:E47"/>
    <mergeCell ref="C2:AA2"/>
    <mergeCell ref="AN4:AQ4"/>
    <mergeCell ref="AF6:AG6"/>
    <mergeCell ref="AQ9:AR9"/>
    <mergeCell ref="J10:K10"/>
    <mergeCell ref="AB11:AC11"/>
    <mergeCell ref="B43:C43"/>
    <mergeCell ref="B44:C44"/>
    <mergeCell ref="D43:E43"/>
    <mergeCell ref="D44:E44"/>
    <mergeCell ref="B41:C41"/>
    <mergeCell ref="B42:C42"/>
    <mergeCell ref="D41:E41"/>
    <mergeCell ref="D42:E42"/>
    <mergeCell ref="AN27:AO27"/>
    <mergeCell ref="B39:C39"/>
    <mergeCell ref="B40:C40"/>
    <mergeCell ref="D39:E39"/>
    <mergeCell ref="D40:E40"/>
    <mergeCell ref="K23:L23"/>
    <mergeCell ref="AD51:AE51"/>
    <mergeCell ref="AF51:AG51"/>
    <mergeCell ref="AH51:AI51"/>
    <mergeCell ref="B52:C52"/>
    <mergeCell ref="V52:W52"/>
    <mergeCell ref="X52:Y52"/>
    <mergeCell ref="Z52:AA52"/>
    <mergeCell ref="AB52:AC52"/>
    <mergeCell ref="AD52:AE52"/>
    <mergeCell ref="AF52:AG52"/>
    <mergeCell ref="AH52:AI52"/>
    <mergeCell ref="B51:C51"/>
    <mergeCell ref="V51:W51"/>
    <mergeCell ref="X51:Y51"/>
    <mergeCell ref="Z51:AA51"/>
    <mergeCell ref="AB51:AC51"/>
    <mergeCell ref="AD53:AE53"/>
    <mergeCell ref="AF53:AG53"/>
    <mergeCell ref="AH53:AI53"/>
    <mergeCell ref="B54:C54"/>
    <mergeCell ref="V54:W54"/>
    <mergeCell ref="X54:Y54"/>
    <mergeCell ref="Z54:AA54"/>
    <mergeCell ref="AB54:AC54"/>
    <mergeCell ref="AD54:AE54"/>
    <mergeCell ref="AF54:AG54"/>
    <mergeCell ref="AH54:AI54"/>
    <mergeCell ref="B53:C53"/>
    <mergeCell ref="V53:W53"/>
    <mergeCell ref="X53:Y53"/>
    <mergeCell ref="Z53:AA53"/>
    <mergeCell ref="AB53:AC53"/>
    <mergeCell ref="AD55:AE55"/>
    <mergeCell ref="AF55:AG55"/>
    <mergeCell ref="AH55:AI55"/>
    <mergeCell ref="B56:C56"/>
    <mergeCell ref="V56:W56"/>
    <mergeCell ref="X56:Y56"/>
    <mergeCell ref="Z56:AA56"/>
    <mergeCell ref="AB56:AC56"/>
    <mergeCell ref="AD56:AE56"/>
    <mergeCell ref="AF56:AG56"/>
    <mergeCell ref="AH56:AI56"/>
    <mergeCell ref="B55:C55"/>
    <mergeCell ref="V55:W55"/>
    <mergeCell ref="X55:Y55"/>
    <mergeCell ref="Z55:AA55"/>
    <mergeCell ref="AB55:AC55"/>
    <mergeCell ref="AD57:AE57"/>
    <mergeCell ref="AF57:AG57"/>
    <mergeCell ref="AH57:AI57"/>
    <mergeCell ref="B58:C58"/>
    <mergeCell ref="V58:W58"/>
    <mergeCell ref="X58:Y58"/>
    <mergeCell ref="Z58:AA58"/>
    <mergeCell ref="AB58:AC58"/>
    <mergeCell ref="AD58:AE58"/>
    <mergeCell ref="AF58:AG58"/>
    <mergeCell ref="AH58:AI58"/>
    <mergeCell ref="B57:C57"/>
    <mergeCell ref="V57:W57"/>
    <mergeCell ref="X57:Y57"/>
    <mergeCell ref="Z57:AA57"/>
    <mergeCell ref="AB57:AC57"/>
    <mergeCell ref="AD59:AE59"/>
    <mergeCell ref="AF59:AG59"/>
    <mergeCell ref="AH59:AI59"/>
    <mergeCell ref="B60:C60"/>
    <mergeCell ref="V60:W60"/>
    <mergeCell ref="X60:Y60"/>
    <mergeCell ref="Z60:AA60"/>
    <mergeCell ref="AB60:AC60"/>
    <mergeCell ref="AD60:AE60"/>
    <mergeCell ref="AF60:AG60"/>
    <mergeCell ref="AH60:AI60"/>
    <mergeCell ref="B59:C59"/>
    <mergeCell ref="V59:W59"/>
    <mergeCell ref="X59:Y59"/>
    <mergeCell ref="Z59:AA59"/>
    <mergeCell ref="AB59:AC59"/>
    <mergeCell ref="B65:D65"/>
    <mergeCell ref="B64:D64"/>
    <mergeCell ref="B63:D63"/>
    <mergeCell ref="AF61:AG61"/>
    <mergeCell ref="AH61:AI61"/>
    <mergeCell ref="B62:D62"/>
    <mergeCell ref="V61:Y61"/>
    <mergeCell ref="Z61:AA61"/>
    <mergeCell ref="B61:D61"/>
    <mergeCell ref="AB61:AC61"/>
    <mergeCell ref="AD61:AE61"/>
  </mergeCells>
  <pageMargins left="0.7" right="0.7" top="0.75" bottom="0.75" header="0.3" footer="0.3"/>
  <pageSetup paperSize="9" scale="34"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pageSetUpPr fitToPage="1"/>
  </sheetPr>
  <dimension ref="B1:AT69"/>
  <sheetViews>
    <sheetView topLeftCell="A28" zoomScale="60" zoomScaleNormal="60" workbookViewId="0">
      <selection activeCell="S49" sqref="S49"/>
    </sheetView>
  </sheetViews>
  <sheetFormatPr baseColWidth="10" defaultColWidth="9.140625" defaultRowHeight="15" x14ac:dyDescent="0.25"/>
  <cols>
    <col min="2" max="2" width="14.42578125" customWidth="1"/>
    <col min="3" max="3" width="10" customWidth="1"/>
    <col min="4" max="4" width="9.140625" bestFit="1" customWidth="1"/>
    <col min="5" max="5" width="11.7109375" customWidth="1"/>
    <col min="6" max="6" width="10.85546875" customWidth="1"/>
    <col min="7" max="7" width="9.7109375" customWidth="1"/>
    <col min="8" max="8" width="10.28515625" customWidth="1"/>
    <col min="9" max="9" width="10.5703125" customWidth="1"/>
    <col min="10" max="10" width="8.85546875" customWidth="1"/>
    <col min="11" max="12" width="9.7109375" bestFit="1" customWidth="1"/>
    <col min="13" max="13" width="9.85546875" bestFit="1" customWidth="1"/>
    <col min="14" max="14" width="9.7109375" customWidth="1"/>
    <col min="15" max="15" width="9" bestFit="1" customWidth="1"/>
    <col min="16" max="16" width="11" customWidth="1"/>
    <col min="17" max="17" width="10.85546875" customWidth="1"/>
    <col min="18" max="22" width="9" bestFit="1" customWidth="1"/>
    <col min="23" max="23" width="7.7109375" customWidth="1"/>
    <col min="24" max="24" width="6.85546875" customWidth="1"/>
    <col min="27" max="27" width="10.85546875" customWidth="1"/>
    <col min="28" max="28" width="11.28515625" customWidth="1"/>
    <col min="29" max="29" width="9.42578125" customWidth="1"/>
    <col min="36" max="36" width="9.42578125" customWidth="1"/>
    <col min="37" max="37" width="8.28515625" customWidth="1"/>
    <col min="38" max="38" width="8.140625" customWidth="1"/>
    <col min="39" max="39" width="10.28515625" customWidth="1"/>
    <col min="43" max="43" width="11.85546875" customWidth="1"/>
    <col min="44" max="44" width="9.85546875" bestFit="1" customWidth="1"/>
    <col min="45" max="45" width="10.28515625" bestFit="1" customWidth="1"/>
    <col min="46" max="46" width="4.7109375" customWidth="1"/>
  </cols>
  <sheetData>
    <row r="1" spans="2:46" ht="36.6" customHeight="1" x14ac:dyDescent="0.25"/>
    <row r="2" spans="2:46" ht="46.15" customHeight="1" x14ac:dyDescent="0.7">
      <c r="C2" s="298" t="s">
        <v>111</v>
      </c>
      <c r="D2" s="298"/>
      <c r="E2" s="298"/>
      <c r="F2" s="298"/>
      <c r="G2" s="298"/>
      <c r="H2" s="298"/>
      <c r="I2" s="298"/>
      <c r="J2" s="298"/>
      <c r="K2" s="298"/>
      <c r="L2" s="298"/>
      <c r="M2" s="298"/>
      <c r="N2" s="298"/>
      <c r="O2" s="298"/>
      <c r="P2" s="298"/>
      <c r="Q2" s="298"/>
      <c r="R2" s="298"/>
      <c r="S2" s="298"/>
      <c r="T2" s="298"/>
      <c r="U2" s="298"/>
      <c r="V2" s="298"/>
      <c r="W2" s="298"/>
      <c r="X2" s="298"/>
      <c r="Y2" s="298"/>
      <c r="Z2" s="298"/>
      <c r="AA2" s="298"/>
    </row>
    <row r="3" spans="2:46" ht="31.9" customHeight="1" thickBot="1" x14ac:dyDescent="0.3"/>
    <row r="4" spans="2:46" ht="18.75" x14ac:dyDescent="0.3">
      <c r="B4" s="1"/>
      <c r="C4" s="2"/>
      <c r="D4" s="2"/>
      <c r="E4" s="2"/>
      <c r="F4" s="2"/>
      <c r="G4" s="2"/>
      <c r="H4" s="2"/>
      <c r="I4" s="2"/>
      <c r="J4" s="2"/>
      <c r="K4" s="2"/>
      <c r="L4" s="2"/>
      <c r="M4" s="2"/>
      <c r="N4" s="2"/>
      <c r="O4" s="2"/>
      <c r="P4" s="2"/>
      <c r="Q4" s="2"/>
      <c r="R4" s="2"/>
      <c r="S4" s="2"/>
      <c r="T4" s="2"/>
      <c r="U4" s="2"/>
      <c r="V4" s="2"/>
      <c r="W4" s="2"/>
      <c r="X4" s="2"/>
      <c r="Y4" s="3"/>
      <c r="Z4" s="2"/>
      <c r="AA4" s="3"/>
      <c r="AB4" s="3"/>
      <c r="AC4" s="3"/>
      <c r="AD4" s="3"/>
      <c r="AE4" s="3"/>
      <c r="AF4" s="3"/>
      <c r="AG4" s="3"/>
      <c r="AH4" s="3"/>
      <c r="AI4" s="3"/>
      <c r="AJ4" s="3"/>
      <c r="AK4" s="3"/>
      <c r="AL4" s="3"/>
      <c r="AM4" s="2"/>
      <c r="AN4" s="299"/>
      <c r="AO4" s="299"/>
      <c r="AP4" s="299"/>
      <c r="AQ4" s="299"/>
      <c r="AR4" s="3"/>
      <c r="AS4" s="3"/>
      <c r="AT4" s="4"/>
    </row>
    <row r="5" spans="2:46" ht="18.75" x14ac:dyDescent="0.3">
      <c r="B5" s="5"/>
      <c r="C5" s="6"/>
      <c r="D5" s="6"/>
      <c r="E5" s="6"/>
      <c r="F5" s="6"/>
      <c r="G5" s="6"/>
      <c r="H5" s="6"/>
      <c r="I5" s="6"/>
      <c r="J5" s="6"/>
      <c r="K5" s="6"/>
      <c r="L5" s="6"/>
      <c r="M5" s="6"/>
      <c r="N5" s="6"/>
      <c r="O5" s="6"/>
      <c r="P5" s="6"/>
      <c r="Q5" s="6"/>
      <c r="R5" s="6"/>
      <c r="S5" s="6"/>
      <c r="T5" s="6"/>
      <c r="U5" s="6"/>
      <c r="V5" s="6"/>
      <c r="W5" s="6"/>
      <c r="X5" s="6"/>
      <c r="Y5" s="6"/>
      <c r="Z5" s="6"/>
      <c r="AA5" s="7"/>
      <c r="AB5" s="7"/>
      <c r="AC5" s="7"/>
      <c r="AD5" s="7"/>
      <c r="AE5" s="7"/>
      <c r="AF5" s="7"/>
      <c r="AG5" s="7"/>
      <c r="AH5" s="7"/>
      <c r="AI5" s="7"/>
      <c r="AJ5" s="7"/>
      <c r="AK5" s="7"/>
      <c r="AL5" s="7"/>
      <c r="AM5" s="7"/>
      <c r="AN5" s="7"/>
      <c r="AO5" s="8"/>
      <c r="AP5" s="9"/>
      <c r="AQ5" s="7"/>
      <c r="AR5" s="7"/>
      <c r="AS5" s="7"/>
      <c r="AT5" s="10"/>
    </row>
    <row r="6" spans="2:46" ht="18.75" x14ac:dyDescent="0.3">
      <c r="B6" s="5"/>
      <c r="C6" s="6"/>
      <c r="D6" s="6"/>
      <c r="E6" s="6"/>
      <c r="F6" s="6"/>
      <c r="G6" s="6"/>
      <c r="H6" s="6"/>
      <c r="I6" s="6"/>
      <c r="J6" s="6"/>
      <c r="K6" s="6"/>
      <c r="L6" s="6"/>
      <c r="M6" s="6"/>
      <c r="N6" s="6"/>
      <c r="O6" s="6"/>
      <c r="P6" s="6"/>
      <c r="Q6" s="6"/>
      <c r="R6" s="6"/>
      <c r="S6" s="6"/>
      <c r="T6" s="6"/>
      <c r="U6" s="6"/>
      <c r="V6" s="6"/>
      <c r="W6" s="6"/>
      <c r="X6" s="6"/>
      <c r="Y6" s="6"/>
      <c r="Z6" s="55"/>
      <c r="AA6" s="55"/>
      <c r="AB6" s="7"/>
      <c r="AC6" s="7"/>
      <c r="AD6" s="7"/>
      <c r="AE6" s="7"/>
      <c r="AF6" s="300"/>
      <c r="AG6" s="300"/>
      <c r="AH6" s="7"/>
      <c r="AI6" s="16">
        <f>D60</f>
        <v>2.7687899999999998E-2</v>
      </c>
      <c r="AJ6" s="9" t="s">
        <v>1</v>
      </c>
      <c r="AK6" s="7"/>
      <c r="AL6" s="7"/>
      <c r="AM6" s="7"/>
      <c r="AN6" s="7"/>
      <c r="AO6" s="11"/>
      <c r="AP6" s="9"/>
      <c r="AQ6" s="7"/>
      <c r="AR6" s="7"/>
      <c r="AS6" s="7"/>
      <c r="AT6" s="10"/>
    </row>
    <row r="7" spans="2:46" ht="18.75" x14ac:dyDescent="0.3">
      <c r="B7" s="5"/>
      <c r="C7" s="6"/>
      <c r="D7" s="6"/>
      <c r="E7" s="6"/>
      <c r="F7" s="6"/>
      <c r="G7" s="6"/>
      <c r="H7" s="6"/>
      <c r="I7" s="6"/>
      <c r="J7" s="6"/>
      <c r="K7" s="6"/>
      <c r="L7" s="6"/>
      <c r="M7" s="6"/>
      <c r="N7" s="6"/>
      <c r="O7" s="6"/>
      <c r="P7" s="6"/>
      <c r="Q7" s="6"/>
      <c r="R7" s="6"/>
      <c r="S7" s="6"/>
      <c r="T7" s="6"/>
      <c r="U7" s="6"/>
      <c r="V7" s="55"/>
      <c r="W7" s="55"/>
      <c r="X7" s="6"/>
      <c r="Y7" s="6"/>
      <c r="Z7" s="55"/>
      <c r="AA7" s="12" t="s">
        <v>2</v>
      </c>
      <c r="AB7" s="12"/>
      <c r="AC7" s="7"/>
      <c r="AD7" s="7"/>
      <c r="AE7" s="7"/>
      <c r="AF7" s="8"/>
      <c r="AG7" s="9"/>
      <c r="AH7" s="7"/>
      <c r="AI7" s="7"/>
      <c r="AJ7" s="7"/>
      <c r="AK7" s="7"/>
      <c r="AL7" s="7"/>
      <c r="AM7" s="7"/>
      <c r="AN7" s="7"/>
      <c r="AO7" s="7"/>
      <c r="AP7" s="7"/>
      <c r="AQ7" s="7"/>
      <c r="AR7" s="7"/>
      <c r="AS7" s="7"/>
      <c r="AT7" s="10"/>
    </row>
    <row r="8" spans="2:46" ht="18.75" x14ac:dyDescent="0.3">
      <c r="B8" s="5"/>
      <c r="C8" s="6"/>
      <c r="D8" s="6"/>
      <c r="E8" s="6"/>
      <c r="F8" s="6"/>
      <c r="G8" s="6"/>
      <c r="H8" s="6"/>
      <c r="I8" s="6"/>
      <c r="J8" s="6"/>
      <c r="K8" s="6"/>
      <c r="L8" s="6"/>
      <c r="M8" s="6"/>
      <c r="N8" s="6"/>
      <c r="O8" s="6"/>
      <c r="P8" s="6"/>
      <c r="Q8" s="6"/>
      <c r="R8" s="6"/>
      <c r="S8" s="6"/>
      <c r="T8" s="6"/>
      <c r="U8" s="6"/>
      <c r="V8" s="6"/>
      <c r="W8" s="6"/>
      <c r="X8" s="6"/>
      <c r="Y8" s="6"/>
      <c r="Z8" s="11"/>
      <c r="AA8" s="8">
        <f>W13*Z20</f>
        <v>4.5389999999999997</v>
      </c>
      <c r="AB8" s="9" t="s">
        <v>1</v>
      </c>
      <c r="AC8" s="6"/>
      <c r="AD8" s="6"/>
      <c r="AE8" s="6"/>
      <c r="AF8" s="11"/>
      <c r="AG8" s="9"/>
      <c r="AH8" s="7"/>
      <c r="AI8" s="7"/>
      <c r="AJ8" s="7"/>
      <c r="AK8" s="7"/>
      <c r="AL8" s="7"/>
      <c r="AM8" s="6"/>
      <c r="AN8" s="7"/>
      <c r="AO8" s="55"/>
      <c r="AP8" s="55"/>
      <c r="AQ8" s="7"/>
      <c r="AR8" s="7"/>
      <c r="AS8" s="7"/>
      <c r="AT8" s="10"/>
    </row>
    <row r="9" spans="2:46" ht="18.75" x14ac:dyDescent="0.3">
      <c r="B9" s="5"/>
      <c r="C9" s="6"/>
      <c r="D9" s="6"/>
      <c r="E9" s="6"/>
      <c r="F9" s="6"/>
      <c r="G9" s="6"/>
      <c r="H9" s="6"/>
      <c r="I9" s="6"/>
      <c r="J9" s="6"/>
      <c r="K9" s="6"/>
      <c r="L9" s="6"/>
      <c r="M9" s="6"/>
      <c r="N9" s="6"/>
      <c r="O9" s="6"/>
      <c r="P9" s="6"/>
      <c r="Q9" s="6"/>
      <c r="R9" s="6"/>
      <c r="S9" s="6"/>
      <c r="T9" s="6"/>
      <c r="U9" s="6"/>
      <c r="V9" s="55"/>
      <c r="W9" s="55"/>
      <c r="X9" s="55"/>
      <c r="Y9" s="6"/>
      <c r="Z9" s="6"/>
      <c r="AA9" s="55"/>
      <c r="AB9" s="55"/>
      <c r="AC9" s="7"/>
      <c r="AD9" s="6"/>
      <c r="AE9" s="6"/>
      <c r="AF9" s="7"/>
      <c r="AG9" s="7"/>
      <c r="AH9" s="7"/>
      <c r="AI9" s="6"/>
      <c r="AJ9" s="6"/>
      <c r="AK9" s="6"/>
      <c r="AL9" s="6"/>
      <c r="AM9" s="55"/>
      <c r="AN9" s="55"/>
      <c r="AO9" s="55"/>
      <c r="AP9" s="55"/>
      <c r="AQ9" s="6"/>
      <c r="AR9" s="6"/>
      <c r="AS9" s="7"/>
      <c r="AT9" s="10"/>
    </row>
    <row r="10" spans="2:46" ht="21" x14ac:dyDescent="0.35">
      <c r="B10" s="5"/>
      <c r="C10" s="7"/>
      <c r="D10" s="7"/>
      <c r="E10" s="7"/>
      <c r="F10" s="7"/>
      <c r="G10" s="7"/>
      <c r="H10" s="6"/>
      <c r="I10" s="6"/>
      <c r="J10" s="301"/>
      <c r="K10" s="301"/>
      <c r="L10" s="6"/>
      <c r="M10" s="6"/>
      <c r="N10" s="6"/>
      <c r="O10" s="6"/>
      <c r="P10" s="6"/>
      <c r="Q10" s="55"/>
      <c r="R10" s="55"/>
      <c r="S10" s="55"/>
      <c r="T10" s="55"/>
      <c r="U10" s="55"/>
      <c r="V10" s="11"/>
      <c r="W10" s="55"/>
      <c r="X10" s="55"/>
      <c r="Y10" s="6"/>
      <c r="Z10" s="6"/>
      <c r="AA10" s="55"/>
      <c r="AB10" s="55"/>
      <c r="AC10" s="7"/>
      <c r="AD10" s="7"/>
      <c r="AE10" s="7"/>
      <c r="AF10" s="7"/>
      <c r="AG10" s="7"/>
      <c r="AH10" s="7"/>
      <c r="AI10" s="6"/>
      <c r="AJ10" s="6"/>
      <c r="AK10" s="55"/>
      <c r="AL10" s="55"/>
      <c r="AM10" s="55"/>
      <c r="AN10" s="300" t="s">
        <v>10</v>
      </c>
      <c r="AO10" s="300"/>
      <c r="AP10" s="9"/>
      <c r="AQ10" s="7"/>
      <c r="AR10" s="7"/>
      <c r="AS10" s="55"/>
      <c r="AT10" s="10"/>
    </row>
    <row r="11" spans="2:46" ht="22.9" customHeight="1" x14ac:dyDescent="0.3">
      <c r="B11" s="56"/>
      <c r="C11" s="55"/>
      <c r="D11" s="6"/>
      <c r="E11" s="6"/>
      <c r="F11" s="6"/>
      <c r="G11" s="7"/>
      <c r="H11" s="6"/>
      <c r="I11" s="6"/>
      <c r="J11" s="6"/>
      <c r="K11" s="6"/>
      <c r="L11" s="6"/>
      <c r="M11" s="6"/>
      <c r="N11" s="6"/>
      <c r="O11" s="6"/>
      <c r="P11" s="6"/>
      <c r="Q11" s="55"/>
      <c r="R11" s="55"/>
      <c r="S11" s="55"/>
      <c r="T11" s="55"/>
      <c r="U11" s="55"/>
      <c r="V11" s="6"/>
      <c r="W11" s="6"/>
      <c r="X11" s="6"/>
      <c r="Y11" s="6"/>
      <c r="Z11" s="55"/>
      <c r="AA11" s="55"/>
      <c r="AB11" s="300" t="s">
        <v>3</v>
      </c>
      <c r="AC11" s="300"/>
      <c r="AD11" s="7"/>
      <c r="AE11" s="7"/>
      <c r="AF11" s="7"/>
      <c r="AG11" s="300" t="s">
        <v>16</v>
      </c>
      <c r="AH11" s="300"/>
      <c r="AI11" s="6"/>
      <c r="AJ11" s="6"/>
      <c r="AK11" s="16"/>
      <c r="AL11" s="9"/>
      <c r="AM11" s="7"/>
      <c r="AN11" s="16">
        <f>AK13-AI6</f>
        <v>2.7411020999999995</v>
      </c>
      <c r="AO11" s="9" t="s">
        <v>1</v>
      </c>
      <c r="AP11" s="7"/>
      <c r="AQ11" s="7"/>
      <c r="AR11" s="7"/>
      <c r="AS11" s="55"/>
      <c r="AT11" s="10"/>
    </row>
    <row r="12" spans="2:46" ht="18.75" x14ac:dyDescent="0.3">
      <c r="B12" s="314" t="s">
        <v>0</v>
      </c>
      <c r="C12" s="300"/>
      <c r="D12" s="6"/>
      <c r="E12" s="6"/>
      <c r="F12" s="6"/>
      <c r="G12" s="7"/>
      <c r="H12" s="6"/>
      <c r="I12" s="6"/>
      <c r="J12" s="6"/>
      <c r="K12" s="6"/>
      <c r="L12" s="6"/>
      <c r="M12" s="6"/>
      <c r="N12" s="6"/>
      <c r="O12" s="6"/>
      <c r="P12" s="6"/>
      <c r="Q12" s="55"/>
      <c r="R12" s="55"/>
      <c r="S12" s="55"/>
      <c r="T12" s="55"/>
      <c r="U12" s="55"/>
      <c r="V12" s="6"/>
      <c r="W12" s="36" t="s">
        <v>15</v>
      </c>
      <c r="X12" s="6"/>
      <c r="Y12" s="6"/>
      <c r="Z12" s="55"/>
      <c r="AA12" s="55"/>
      <c r="AB12" s="8">
        <f>AA8</f>
        <v>4.5389999999999997</v>
      </c>
      <c r="AC12" s="9" t="s">
        <v>1</v>
      </c>
      <c r="AD12" s="7"/>
      <c r="AE12" s="7"/>
      <c r="AF12" s="7"/>
      <c r="AG12" s="8">
        <f>(AD20)*AB12</f>
        <v>2.7687899999999996</v>
      </c>
      <c r="AH12" s="9" t="s">
        <v>1</v>
      </c>
      <c r="AI12" s="6"/>
      <c r="AJ12" s="6"/>
      <c r="AK12" s="6"/>
      <c r="AL12" s="55"/>
      <c r="AM12" s="55"/>
      <c r="AN12" s="14"/>
      <c r="AO12" s="55"/>
      <c r="AP12" s="55"/>
      <c r="AQ12" s="14"/>
      <c r="AR12" s="7"/>
      <c r="AS12" s="55"/>
      <c r="AT12" s="10"/>
    </row>
    <row r="13" spans="2:46" ht="18.75" x14ac:dyDescent="0.3">
      <c r="B13" s="13">
        <f>D51</f>
        <v>6</v>
      </c>
      <c r="C13" s="9" t="s">
        <v>1</v>
      </c>
      <c r="D13" s="6"/>
      <c r="E13" s="6"/>
      <c r="F13" s="6"/>
      <c r="G13" s="6"/>
      <c r="H13" s="6"/>
      <c r="I13" s="6"/>
      <c r="J13" s="6"/>
      <c r="K13" s="6"/>
      <c r="L13" s="6"/>
      <c r="M13" s="8">
        <f>G14-K24</f>
        <v>5.34</v>
      </c>
      <c r="N13" s="45" t="s">
        <v>1</v>
      </c>
      <c r="O13" s="6"/>
      <c r="P13" s="6"/>
      <c r="Q13" s="8">
        <f>M13-P23</f>
        <v>5.34</v>
      </c>
      <c r="R13" s="9" t="s">
        <v>1</v>
      </c>
      <c r="S13" s="6"/>
      <c r="T13" s="6"/>
      <c r="U13" s="6"/>
      <c r="V13" s="6"/>
      <c r="W13" s="11">
        <f>Q13-S23</f>
        <v>5.34</v>
      </c>
      <c r="X13" s="9" t="s">
        <v>1</v>
      </c>
      <c r="Y13" s="6"/>
      <c r="Z13" s="55"/>
      <c r="AA13" s="55"/>
      <c r="AB13" s="11"/>
      <c r="AC13" s="9"/>
      <c r="AD13" s="7"/>
      <c r="AE13" s="7"/>
      <c r="AF13" s="7"/>
      <c r="AG13" s="55"/>
      <c r="AH13" s="55"/>
      <c r="AI13" s="6"/>
      <c r="AJ13" s="6"/>
      <c r="AK13" s="8">
        <f>AG12*(AK20)</f>
        <v>2.7687899999999996</v>
      </c>
      <c r="AL13" s="9" t="s">
        <v>1</v>
      </c>
      <c r="AM13" s="55"/>
      <c r="AN13" s="6"/>
      <c r="AO13" s="55"/>
      <c r="AP13" s="55"/>
      <c r="AQ13" s="7"/>
      <c r="AR13" s="6"/>
      <c r="AS13" s="6"/>
      <c r="AT13" s="17"/>
    </row>
    <row r="14" spans="2:46" ht="18.75" x14ac:dyDescent="0.3">
      <c r="B14" s="5"/>
      <c r="C14" s="6"/>
      <c r="D14" s="6"/>
      <c r="E14" s="6"/>
      <c r="F14" s="6"/>
      <c r="G14" s="8">
        <f>B13-G24</f>
        <v>6</v>
      </c>
      <c r="H14" s="9" t="s">
        <v>1</v>
      </c>
      <c r="I14" s="6"/>
      <c r="J14" s="6"/>
      <c r="K14" s="6"/>
      <c r="L14" s="6"/>
      <c r="M14" s="55"/>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7"/>
      <c r="AP14" s="7"/>
      <c r="AQ14" s="6"/>
      <c r="AR14" s="6"/>
      <c r="AS14" s="6"/>
      <c r="AT14" s="18"/>
    </row>
    <row r="15" spans="2:46" ht="18.75" x14ac:dyDescent="0.3">
      <c r="B15" s="5"/>
      <c r="C15" s="6"/>
      <c r="D15" s="6"/>
      <c r="E15" s="6"/>
      <c r="F15" s="6"/>
      <c r="G15" s="6"/>
      <c r="H15" s="6"/>
      <c r="I15" s="6"/>
      <c r="J15" s="6"/>
      <c r="K15" s="6"/>
      <c r="L15" s="6"/>
      <c r="M15" s="6"/>
      <c r="N15" s="6"/>
      <c r="O15" s="6"/>
      <c r="P15" s="6"/>
      <c r="Q15" s="6"/>
      <c r="R15" s="6"/>
      <c r="S15" s="6"/>
      <c r="T15" s="6"/>
      <c r="U15" s="6"/>
      <c r="V15" s="6"/>
      <c r="W15" s="6"/>
      <c r="X15" s="6"/>
      <c r="Y15" s="6"/>
      <c r="Z15" s="6"/>
      <c r="AA15" s="6"/>
      <c r="AB15" s="6"/>
      <c r="AC15" s="55"/>
      <c r="AD15" s="55"/>
      <c r="AE15" s="6"/>
      <c r="AF15" s="6"/>
      <c r="AG15" s="6"/>
      <c r="AH15" s="6"/>
      <c r="AI15" s="6"/>
      <c r="AJ15" s="6"/>
      <c r="AK15" s="6"/>
      <c r="AL15" s="6"/>
      <c r="AM15" s="6"/>
      <c r="AN15" s="6"/>
      <c r="AO15" s="6"/>
      <c r="AP15" s="6"/>
      <c r="AQ15" s="6"/>
      <c r="AR15" s="6"/>
      <c r="AS15" s="6"/>
      <c r="AT15" s="18"/>
    </row>
    <row r="16" spans="2:46" ht="18.75" x14ac:dyDescent="0.3">
      <c r="B16" s="5"/>
      <c r="C16" s="6"/>
      <c r="D16" s="6"/>
      <c r="E16" s="6"/>
      <c r="F16" s="6"/>
      <c r="G16" s="6"/>
      <c r="H16" s="6"/>
      <c r="I16" s="6"/>
      <c r="J16" s="6"/>
      <c r="K16" s="6"/>
      <c r="L16" s="6"/>
      <c r="M16" s="6"/>
      <c r="N16" s="6"/>
      <c r="O16" s="6"/>
      <c r="P16" s="6"/>
      <c r="Q16" s="6"/>
      <c r="R16" s="6"/>
      <c r="S16" s="6"/>
      <c r="T16" s="6"/>
      <c r="U16" s="6"/>
      <c r="V16" s="6"/>
      <c r="W16" s="6"/>
      <c r="X16" s="6"/>
      <c r="Y16" s="6"/>
      <c r="Z16" s="6"/>
      <c r="AA16" s="6"/>
      <c r="AB16" s="6"/>
      <c r="AC16" s="55"/>
      <c r="AD16" s="55"/>
      <c r="AE16" s="7"/>
      <c r="AF16" s="6"/>
      <c r="AG16" s="6"/>
      <c r="AH16" s="6"/>
      <c r="AI16" s="6"/>
      <c r="AJ16" s="6"/>
      <c r="AK16" s="6"/>
      <c r="AL16" s="6"/>
      <c r="AM16" s="6"/>
      <c r="AN16" s="6"/>
      <c r="AO16" s="6"/>
      <c r="AP16" s="6"/>
      <c r="AQ16" s="6"/>
      <c r="AR16" s="6"/>
      <c r="AS16" s="6"/>
      <c r="AT16" s="18"/>
    </row>
    <row r="17" spans="2:46" ht="18.75" x14ac:dyDescent="0.3">
      <c r="B17" s="5"/>
      <c r="C17" s="6"/>
      <c r="D17" s="6"/>
      <c r="E17" s="6"/>
      <c r="F17" s="6"/>
      <c r="G17" s="6"/>
      <c r="H17" s="6"/>
      <c r="I17" s="6"/>
      <c r="J17" s="6"/>
      <c r="K17" s="6"/>
      <c r="L17" s="6"/>
      <c r="M17" s="6"/>
      <c r="N17" s="6"/>
      <c r="O17" s="6"/>
      <c r="P17" s="6"/>
      <c r="Q17" s="6"/>
      <c r="R17" s="6"/>
      <c r="S17" s="6"/>
      <c r="T17" s="6"/>
      <c r="U17" s="6"/>
      <c r="V17" s="6"/>
      <c r="W17" s="6"/>
      <c r="X17" s="6"/>
      <c r="Y17" s="6"/>
      <c r="Z17" s="6"/>
      <c r="AA17" s="6"/>
      <c r="AB17" s="6"/>
      <c r="AC17" s="55"/>
      <c r="AD17" s="55"/>
      <c r="AE17" s="7"/>
      <c r="AF17" s="6"/>
      <c r="AG17" s="6"/>
      <c r="AH17" s="6"/>
      <c r="AI17" s="6"/>
      <c r="AJ17" s="6"/>
      <c r="AK17" s="6"/>
      <c r="AL17" s="6"/>
      <c r="AM17" s="6"/>
      <c r="AN17" s="6"/>
      <c r="AO17" s="6"/>
      <c r="AP17" s="6"/>
      <c r="AQ17" s="6"/>
      <c r="AR17" s="6"/>
      <c r="AS17" s="6"/>
      <c r="AT17" s="18"/>
    </row>
    <row r="18" spans="2:46" ht="22.5" x14ac:dyDescent="0.35">
      <c r="B18" s="5"/>
      <c r="C18" s="6"/>
      <c r="D18" s="19"/>
      <c r="E18" s="20"/>
      <c r="F18" s="19"/>
      <c r="G18" s="6"/>
      <c r="H18" s="6"/>
      <c r="I18" s="6"/>
      <c r="J18" s="6"/>
      <c r="K18" s="6"/>
      <c r="L18" s="6"/>
      <c r="M18" s="6"/>
      <c r="N18" s="6"/>
      <c r="O18" s="6"/>
      <c r="P18" s="6"/>
      <c r="Q18" s="6"/>
      <c r="R18" s="6"/>
      <c r="S18" s="6"/>
      <c r="T18" s="6"/>
      <c r="U18" s="6"/>
      <c r="V18" s="6"/>
      <c r="W18" s="6"/>
      <c r="X18" s="6"/>
      <c r="Y18" s="6"/>
      <c r="Z18" s="6"/>
      <c r="AA18" s="6"/>
      <c r="AB18" s="6"/>
      <c r="AC18" s="7"/>
      <c r="AD18" s="7"/>
      <c r="AE18" s="7"/>
      <c r="AF18" s="6"/>
      <c r="AG18" s="6"/>
      <c r="AH18" s="6"/>
      <c r="AI18" s="6"/>
      <c r="AJ18" s="6"/>
      <c r="AK18" s="6"/>
      <c r="AL18" s="6"/>
      <c r="AM18" s="6"/>
      <c r="AN18" s="6"/>
      <c r="AO18" s="6"/>
      <c r="AP18" s="6"/>
      <c r="AQ18" s="6"/>
      <c r="AR18" s="6"/>
      <c r="AS18" s="6"/>
      <c r="AT18" s="18"/>
    </row>
    <row r="19" spans="2:46" ht="23.25" x14ac:dyDescent="0.35">
      <c r="B19" s="5"/>
      <c r="C19" s="6"/>
      <c r="D19" s="19"/>
      <c r="E19" s="21"/>
      <c r="F19" s="61">
        <f>D40</f>
        <v>1</v>
      </c>
      <c r="G19" s="6"/>
      <c r="H19" s="7"/>
      <c r="I19" s="7"/>
      <c r="J19" s="7"/>
      <c r="K19" s="23">
        <f>D41</f>
        <v>0.89</v>
      </c>
      <c r="L19" s="7"/>
      <c r="M19" s="7"/>
      <c r="N19" s="7"/>
      <c r="O19" s="6"/>
      <c r="P19" s="6"/>
      <c r="Q19" s="6"/>
      <c r="R19" s="6"/>
      <c r="S19" s="6"/>
      <c r="T19" s="23">
        <v>1</v>
      </c>
      <c r="U19" s="6"/>
      <c r="V19" s="6"/>
      <c r="W19" s="6"/>
      <c r="X19" s="6"/>
      <c r="Y19" s="6"/>
      <c r="Z19" s="6"/>
      <c r="AA19" s="6"/>
      <c r="AB19" s="6"/>
      <c r="AC19" s="6"/>
      <c r="AD19" s="7"/>
      <c r="AE19" s="6"/>
      <c r="AF19" s="6"/>
      <c r="AG19" s="6"/>
      <c r="AH19" s="6"/>
      <c r="AI19" s="6"/>
      <c r="AJ19" s="8"/>
      <c r="AK19" s="9"/>
      <c r="AL19" s="6"/>
      <c r="AM19" s="6"/>
      <c r="AN19" s="6"/>
      <c r="AO19" s="6"/>
      <c r="AP19" s="6"/>
      <c r="AQ19" s="6"/>
      <c r="AR19" s="6"/>
      <c r="AS19" s="6"/>
      <c r="AT19" s="18"/>
    </row>
    <row r="20" spans="2:46" ht="31.15" customHeight="1" x14ac:dyDescent="0.35">
      <c r="B20" s="5"/>
      <c r="C20" s="6"/>
      <c r="D20" s="6"/>
      <c r="E20" s="22"/>
      <c r="F20" s="55"/>
      <c r="G20" s="55"/>
      <c r="H20" s="7"/>
      <c r="I20" s="7"/>
      <c r="J20" s="7"/>
      <c r="K20" s="7"/>
      <c r="L20" s="7"/>
      <c r="M20" s="7"/>
      <c r="N20" s="7"/>
      <c r="O20" s="6"/>
      <c r="P20" s="55"/>
      <c r="Q20" s="55"/>
      <c r="R20" s="55"/>
      <c r="S20" s="55"/>
      <c r="T20" s="55"/>
      <c r="U20" s="6"/>
      <c r="V20" s="6"/>
      <c r="W20" s="6"/>
      <c r="X20" s="23"/>
      <c r="Y20" s="6"/>
      <c r="Z20" s="25">
        <f>D44</f>
        <v>0.85</v>
      </c>
      <c r="AA20" s="6"/>
      <c r="AB20" s="6"/>
      <c r="AC20" s="6"/>
      <c r="AD20" s="26">
        <f>D46</f>
        <v>0.61</v>
      </c>
      <c r="AE20" s="6"/>
      <c r="AF20" s="6"/>
      <c r="AG20" s="6"/>
      <c r="AH20" s="6"/>
      <c r="AI20" s="7"/>
      <c r="AJ20" s="11"/>
      <c r="AK20" s="24">
        <f>D45</f>
        <v>1</v>
      </c>
      <c r="AL20" s="7"/>
      <c r="AM20" s="6"/>
      <c r="AN20" s="7"/>
      <c r="AO20" s="55"/>
      <c r="AP20" s="6"/>
      <c r="AQ20" s="6"/>
      <c r="AR20" s="6"/>
      <c r="AS20" s="6"/>
      <c r="AT20" s="10"/>
    </row>
    <row r="21" spans="2:46" ht="19.5" thickBot="1" x14ac:dyDescent="0.35">
      <c r="B21" s="5"/>
      <c r="C21" s="6"/>
      <c r="D21" s="6"/>
      <c r="E21" s="6"/>
      <c r="F21" s="6"/>
      <c r="G21" s="6"/>
      <c r="H21" s="6"/>
      <c r="I21" s="6"/>
      <c r="J21" s="6"/>
      <c r="K21" s="6"/>
      <c r="L21" s="6"/>
      <c r="M21" s="6"/>
      <c r="N21" s="6"/>
      <c r="O21" s="6"/>
      <c r="P21" s="55"/>
      <c r="Q21" s="55"/>
      <c r="R21" s="55"/>
      <c r="S21" s="55"/>
      <c r="T21" s="55"/>
      <c r="U21" s="6"/>
      <c r="V21" s="6"/>
      <c r="W21" s="6"/>
      <c r="X21" s="6"/>
      <c r="Y21" s="55"/>
      <c r="Z21" s="55"/>
      <c r="AA21" s="6"/>
      <c r="AB21" s="6"/>
      <c r="AC21" s="7"/>
      <c r="AD21" s="55"/>
      <c r="AE21" s="55"/>
      <c r="AF21" s="6"/>
      <c r="AG21" s="55"/>
      <c r="AH21" s="6"/>
      <c r="AI21" s="6"/>
      <c r="AJ21" s="55"/>
      <c r="AK21" s="55"/>
      <c r="AL21" s="6"/>
      <c r="AM21" s="6"/>
      <c r="AN21" s="6"/>
      <c r="AO21" s="55"/>
      <c r="AP21" s="6"/>
      <c r="AQ21" s="6"/>
      <c r="AR21" s="55"/>
      <c r="AS21" s="55"/>
      <c r="AT21" s="10"/>
    </row>
    <row r="22" spans="2:46" ht="23.25" x14ac:dyDescent="0.35">
      <c r="B22" s="5"/>
      <c r="C22" s="6"/>
      <c r="D22" s="6"/>
      <c r="E22" s="6"/>
      <c r="F22" s="6"/>
      <c r="G22" s="6"/>
      <c r="H22" s="300"/>
      <c r="I22" s="300"/>
      <c r="J22" s="6"/>
      <c r="K22" s="6"/>
      <c r="L22" s="6"/>
      <c r="M22" s="6"/>
      <c r="N22" s="6"/>
      <c r="O22" s="6"/>
      <c r="P22" s="300" t="s">
        <v>14</v>
      </c>
      <c r="Q22" s="300"/>
      <c r="R22" s="55"/>
      <c r="S22" s="300" t="s">
        <v>6</v>
      </c>
      <c r="T22" s="300"/>
      <c r="U22" s="6"/>
      <c r="V22" s="6"/>
      <c r="W22" s="6"/>
      <c r="X22" s="6"/>
      <c r="Y22" s="25"/>
      <c r="Z22" s="55"/>
      <c r="AA22" s="6"/>
      <c r="AB22" s="6"/>
      <c r="AC22" s="7"/>
      <c r="AD22" s="7"/>
      <c r="AE22" s="6"/>
      <c r="AF22" s="6"/>
      <c r="AG22" s="26"/>
      <c r="AH22" s="6"/>
      <c r="AI22" s="6"/>
      <c r="AJ22" s="55"/>
      <c r="AK22" s="55"/>
      <c r="AL22" s="6"/>
      <c r="AM22" s="6"/>
      <c r="AN22" s="6"/>
      <c r="AO22" s="106" t="s">
        <v>102</v>
      </c>
      <c r="AP22" s="27"/>
      <c r="AQ22" s="27"/>
      <c r="AR22" s="105">
        <f>B13</f>
        <v>6</v>
      </c>
      <c r="AS22" s="28" t="s">
        <v>1</v>
      </c>
      <c r="AT22" s="10"/>
    </row>
    <row r="23" spans="2:46" ht="23.25" x14ac:dyDescent="0.35">
      <c r="B23" s="5"/>
      <c r="C23" s="6"/>
      <c r="D23" s="6"/>
      <c r="E23" s="6"/>
      <c r="F23" s="6"/>
      <c r="G23" s="36" t="s">
        <v>12</v>
      </c>
      <c r="H23" s="36"/>
      <c r="J23" s="6"/>
      <c r="K23" s="300" t="s">
        <v>6</v>
      </c>
      <c r="L23" s="300"/>
      <c r="M23" s="6"/>
      <c r="N23" s="6"/>
      <c r="O23" s="6"/>
      <c r="P23" s="16">
        <v>0</v>
      </c>
      <c r="Q23" s="16" t="s">
        <v>1</v>
      </c>
      <c r="R23" s="55"/>
      <c r="S23" s="16">
        <f>(1-T19)*Q13</f>
        <v>0</v>
      </c>
      <c r="T23" s="9" t="s">
        <v>1</v>
      </c>
      <c r="U23" s="6"/>
      <c r="V23" s="55"/>
      <c r="W23" s="36" t="s">
        <v>13</v>
      </c>
      <c r="X23" s="36"/>
      <c r="Y23" s="25"/>
      <c r="Z23" s="6"/>
      <c r="AA23" s="6"/>
      <c r="AB23" s="6"/>
      <c r="AC23" s="7"/>
      <c r="AD23" s="7"/>
      <c r="AE23" s="6"/>
      <c r="AF23" s="6"/>
      <c r="AG23" s="26"/>
      <c r="AH23" s="6"/>
      <c r="AI23" s="6"/>
      <c r="AJ23" s="55"/>
      <c r="AK23" s="55"/>
      <c r="AL23" s="6"/>
      <c r="AM23" s="6"/>
      <c r="AN23" s="6"/>
      <c r="AO23" s="29" t="s">
        <v>11</v>
      </c>
      <c r="AP23" s="30"/>
      <c r="AQ23" s="30"/>
      <c r="AR23" s="49">
        <f>AN11</f>
        <v>2.7411020999999995</v>
      </c>
      <c r="AS23" s="31" t="s">
        <v>1</v>
      </c>
      <c r="AT23" s="10"/>
    </row>
    <row r="24" spans="2:46" ht="23.25" x14ac:dyDescent="0.35">
      <c r="B24" s="5"/>
      <c r="C24" s="6"/>
      <c r="D24" s="6"/>
      <c r="E24" s="6"/>
      <c r="F24" s="6"/>
      <c r="G24" s="9">
        <f>(1-F19)*B13</f>
        <v>0</v>
      </c>
      <c r="H24" s="9" t="s">
        <v>1</v>
      </c>
      <c r="J24" s="6"/>
      <c r="K24" s="16">
        <f>(1-K19)*G14</f>
        <v>0.65999999999999992</v>
      </c>
      <c r="L24" s="9" t="s">
        <v>1</v>
      </c>
      <c r="M24" s="6"/>
      <c r="N24" s="6"/>
      <c r="O24" s="6"/>
      <c r="P24" s="55"/>
      <c r="Q24" s="55"/>
      <c r="R24" s="55"/>
      <c r="S24" s="55"/>
      <c r="T24" s="55"/>
      <c r="U24" s="6"/>
      <c r="V24" s="55"/>
      <c r="W24" s="8">
        <f>W13-AA8</f>
        <v>0.80100000000000016</v>
      </c>
      <c r="X24" s="9" t="s">
        <v>1</v>
      </c>
      <c r="Y24" s="25"/>
      <c r="Z24" s="6"/>
      <c r="AA24" s="6"/>
      <c r="AB24" s="6"/>
      <c r="AC24" s="7"/>
      <c r="AD24" s="7"/>
      <c r="AE24" s="6"/>
      <c r="AF24" s="6"/>
      <c r="AG24" s="26"/>
      <c r="AH24" s="6"/>
      <c r="AI24" s="6"/>
      <c r="AJ24" s="55"/>
      <c r="AK24" s="55"/>
      <c r="AL24" s="6"/>
      <c r="AM24" s="6"/>
      <c r="AN24" s="6"/>
      <c r="AO24" s="29" t="s">
        <v>4</v>
      </c>
      <c r="AP24" s="30"/>
      <c r="AQ24" s="30"/>
      <c r="AR24" s="53">
        <f>AR23/(B13)</f>
        <v>0.45685034999999991</v>
      </c>
      <c r="AS24" s="31"/>
      <c r="AT24" s="10"/>
    </row>
    <row r="25" spans="2:46" ht="24" thickBot="1" x14ac:dyDescent="0.4">
      <c r="B25" s="5"/>
      <c r="C25" s="6"/>
      <c r="D25" s="6"/>
      <c r="E25" s="6"/>
      <c r="F25" s="6"/>
      <c r="G25" s="6"/>
      <c r="H25" s="6"/>
      <c r="I25" s="6"/>
      <c r="J25" s="6"/>
      <c r="K25" s="11"/>
      <c r="L25" s="9"/>
      <c r="M25" s="6"/>
      <c r="N25" s="6"/>
      <c r="O25" s="6"/>
      <c r="P25" s="55"/>
      <c r="Q25" s="55"/>
      <c r="R25" s="55"/>
      <c r="S25" s="55"/>
      <c r="T25" s="55"/>
      <c r="U25" s="6"/>
      <c r="V25" s="11"/>
      <c r="W25" s="9"/>
      <c r="X25" s="55"/>
      <c r="Y25" s="6"/>
      <c r="Z25" s="6"/>
      <c r="AA25" s="6"/>
      <c r="AB25" s="6"/>
      <c r="AC25" s="7"/>
      <c r="AD25" s="7"/>
      <c r="AE25" s="6"/>
      <c r="AF25" s="36" t="s">
        <v>17</v>
      </c>
      <c r="AG25" s="36"/>
      <c r="AH25" s="6"/>
      <c r="AI25" s="6"/>
      <c r="AJ25" s="35"/>
      <c r="AK25" s="300" t="s">
        <v>8</v>
      </c>
      <c r="AL25" s="300"/>
      <c r="AM25" s="6"/>
      <c r="AN25" s="6"/>
      <c r="AO25" s="32" t="s">
        <v>5</v>
      </c>
      <c r="AP25" s="33"/>
      <c r="AQ25" s="33"/>
      <c r="AR25" s="48">
        <f>G24+K24+P23+S23+W24+AF26+AK26</f>
        <v>3.2588979</v>
      </c>
      <c r="AS25" s="34" t="s">
        <v>1</v>
      </c>
      <c r="AT25" s="10"/>
    </row>
    <row r="26" spans="2:46" ht="18.75" x14ac:dyDescent="0.3">
      <c r="B26" s="5"/>
      <c r="C26" s="6"/>
      <c r="D26" s="6"/>
      <c r="E26" s="6"/>
      <c r="F26" s="6"/>
      <c r="G26" s="6"/>
      <c r="H26" s="6"/>
      <c r="I26" s="6"/>
      <c r="J26" s="6"/>
      <c r="K26" s="6"/>
      <c r="L26" s="55"/>
      <c r="M26" s="55"/>
      <c r="N26" s="6"/>
      <c r="O26" s="6"/>
      <c r="P26" s="55"/>
      <c r="Q26" s="55"/>
      <c r="R26" s="55"/>
      <c r="S26" s="55"/>
      <c r="T26" s="55"/>
      <c r="U26" s="6"/>
      <c r="V26" s="6"/>
      <c r="W26" s="7"/>
      <c r="X26" s="7"/>
      <c r="Y26" s="6"/>
      <c r="Z26" s="6"/>
      <c r="AA26" s="6"/>
      <c r="AB26" s="6"/>
      <c r="AC26" s="7"/>
      <c r="AD26" s="7"/>
      <c r="AE26" s="6"/>
      <c r="AF26" s="50">
        <f>AB12*(1-AD20)+AI6</f>
        <v>1.7978978999999999</v>
      </c>
      <c r="AG26" s="9" t="s">
        <v>1</v>
      </c>
      <c r="AH26" s="6"/>
      <c r="AI26" s="6"/>
      <c r="AJ26" s="6"/>
      <c r="AK26" s="16">
        <f>AG12-AK13</f>
        <v>0</v>
      </c>
      <c r="AL26" s="9" t="s">
        <v>1</v>
      </c>
      <c r="AM26" s="55"/>
      <c r="AN26" s="55"/>
      <c r="AO26" s="6"/>
      <c r="AP26" s="7"/>
      <c r="AQ26" s="7"/>
      <c r="AR26" s="6"/>
      <c r="AS26" s="6"/>
      <c r="AT26" s="10"/>
    </row>
    <row r="27" spans="2:46" ht="18.75" x14ac:dyDescent="0.3">
      <c r="B27" s="5"/>
      <c r="C27" s="6"/>
      <c r="D27" s="6"/>
      <c r="E27" s="6"/>
      <c r="F27" s="6"/>
      <c r="G27" s="6"/>
      <c r="H27" s="6"/>
      <c r="I27" s="6"/>
      <c r="J27" s="6"/>
      <c r="K27" s="6"/>
      <c r="L27" s="55"/>
      <c r="M27" s="55"/>
      <c r="N27" s="6"/>
      <c r="O27" s="55"/>
      <c r="P27" s="55"/>
      <c r="Q27" s="55"/>
      <c r="R27" s="55"/>
      <c r="S27" s="55"/>
      <c r="T27" s="55"/>
      <c r="U27" s="6"/>
      <c r="V27" s="6"/>
      <c r="W27" s="55"/>
      <c r="X27" s="55"/>
      <c r="Y27" s="6"/>
      <c r="Z27" s="6"/>
      <c r="AA27" s="6"/>
      <c r="AB27" s="7"/>
      <c r="AC27" s="36"/>
      <c r="AD27" s="36"/>
      <c r="AE27" s="36"/>
      <c r="AF27" s="39"/>
      <c r="AG27" s="9"/>
      <c r="AH27" s="6"/>
      <c r="AI27" s="6"/>
      <c r="AJ27" s="6"/>
      <c r="AK27" s="16"/>
      <c r="AL27" s="9"/>
      <c r="AM27" s="55"/>
      <c r="AN27" s="55"/>
      <c r="AO27" s="6"/>
      <c r="AP27" s="7"/>
      <c r="AQ27" s="7"/>
      <c r="AR27" s="6"/>
      <c r="AS27" s="7"/>
      <c r="AT27" s="10"/>
    </row>
    <row r="28" spans="2:46" ht="18.75" x14ac:dyDescent="0.3">
      <c r="B28" s="5"/>
      <c r="C28" s="9"/>
      <c r="D28" s="9"/>
      <c r="E28" s="6"/>
      <c r="F28" s="6"/>
      <c r="G28" s="6"/>
      <c r="H28" s="6"/>
      <c r="I28" s="6"/>
      <c r="J28" s="6"/>
      <c r="K28" s="6"/>
      <c r="L28" s="55"/>
      <c r="M28" s="55"/>
      <c r="N28" s="6"/>
      <c r="O28" s="55"/>
      <c r="P28" s="55"/>
      <c r="Q28" s="55"/>
      <c r="R28" s="55"/>
      <c r="S28" s="55"/>
      <c r="T28" s="55"/>
      <c r="U28" s="6"/>
      <c r="V28" s="6"/>
      <c r="W28" s="55"/>
      <c r="X28" s="55"/>
      <c r="Y28" s="6"/>
      <c r="Z28" s="6"/>
      <c r="AA28" s="6"/>
      <c r="AB28" s="7"/>
      <c r="AC28" s="8"/>
      <c r="AD28" s="8"/>
      <c r="AE28" s="8"/>
      <c r="AF28" s="55"/>
      <c r="AG28" s="55"/>
      <c r="AH28" s="6"/>
      <c r="AI28" s="6"/>
      <c r="AJ28" s="6"/>
      <c r="AK28" s="55"/>
      <c r="AL28" s="55"/>
      <c r="AM28" s="55"/>
      <c r="AN28" s="55"/>
      <c r="AO28" s="6"/>
      <c r="AP28" s="7"/>
      <c r="AQ28" s="7"/>
      <c r="AR28" s="47"/>
      <c r="AS28" s="7"/>
      <c r="AT28" s="10"/>
    </row>
    <row r="29" spans="2:46" ht="18.75" x14ac:dyDescent="0.3">
      <c r="B29" s="5"/>
      <c r="C29" s="37"/>
      <c r="D29" s="9"/>
      <c r="E29" s="6"/>
      <c r="F29" s="6"/>
      <c r="G29" s="6"/>
      <c r="H29" s="6"/>
      <c r="I29" s="6"/>
      <c r="J29" s="6"/>
      <c r="K29" s="6"/>
      <c r="L29" s="6"/>
      <c r="M29" s="6"/>
      <c r="N29" s="6"/>
      <c r="O29" s="55"/>
      <c r="P29" s="55"/>
      <c r="Q29" s="6"/>
      <c r="R29" s="6"/>
      <c r="S29" s="6"/>
      <c r="T29" s="6"/>
      <c r="U29" s="6"/>
      <c r="V29" s="6"/>
      <c r="W29" s="55"/>
      <c r="X29" s="55"/>
      <c r="Y29" s="6"/>
      <c r="Z29" s="6"/>
      <c r="AA29" s="6"/>
      <c r="AB29" s="7"/>
      <c r="AC29" s="38"/>
      <c r="AD29" s="11"/>
      <c r="AE29" s="11"/>
      <c r="AF29" s="55"/>
      <c r="AG29" s="55"/>
      <c r="AH29" s="6"/>
      <c r="AI29" s="6"/>
      <c r="AJ29" s="6"/>
      <c r="AK29" s="55"/>
      <c r="AL29" s="55"/>
      <c r="AM29" s="8"/>
      <c r="AN29" s="9"/>
      <c r="AO29" s="6"/>
      <c r="AP29" s="6"/>
      <c r="AQ29" s="6"/>
      <c r="AR29" s="6"/>
      <c r="AS29" s="7"/>
      <c r="AT29" s="10"/>
    </row>
    <row r="30" spans="2:46" ht="18.75" x14ac:dyDescent="0.3">
      <c r="B30" s="5"/>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55"/>
      <c r="AG30" s="55"/>
      <c r="AH30" s="6"/>
      <c r="AI30" s="6"/>
      <c r="AJ30" s="6"/>
      <c r="AK30" s="55"/>
      <c r="AL30" s="55"/>
      <c r="AM30" s="11"/>
      <c r="AN30" s="9"/>
      <c r="AO30" s="6"/>
      <c r="AP30" s="6"/>
      <c r="AQ30" s="6"/>
      <c r="AR30" s="6"/>
      <c r="AS30" s="6"/>
      <c r="AT30" s="10"/>
    </row>
    <row r="31" spans="2:46" ht="18.75" x14ac:dyDescent="0.3">
      <c r="B31" s="5"/>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55"/>
      <c r="AG31" s="55"/>
      <c r="AH31" s="6"/>
      <c r="AI31" s="6"/>
      <c r="AJ31" s="6"/>
      <c r="AK31" s="16"/>
      <c r="AL31" s="9"/>
      <c r="AM31" s="6"/>
      <c r="AN31" s="6"/>
      <c r="AO31" s="6"/>
      <c r="AP31" s="6"/>
      <c r="AQ31" s="6"/>
      <c r="AR31" s="6"/>
      <c r="AS31" s="6"/>
      <c r="AT31" s="10"/>
    </row>
    <row r="32" spans="2:46" ht="18.75" x14ac:dyDescent="0.3">
      <c r="B32" s="5"/>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55"/>
      <c r="AG32" s="55"/>
      <c r="AH32" s="6"/>
      <c r="AI32" s="6"/>
      <c r="AJ32" s="55"/>
      <c r="AK32" s="55"/>
      <c r="AL32" s="55"/>
      <c r="AM32" s="6"/>
      <c r="AN32" s="6"/>
      <c r="AO32" s="6"/>
      <c r="AP32" s="6"/>
      <c r="AQ32" s="6"/>
      <c r="AR32" s="6"/>
      <c r="AS32" s="55"/>
      <c r="AT32" s="10"/>
    </row>
    <row r="33" spans="2:46" ht="18.75" x14ac:dyDescent="0.3">
      <c r="B33" s="5"/>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55"/>
      <c r="AG33" s="55"/>
      <c r="AH33" s="6"/>
      <c r="AI33" s="55"/>
      <c r="AJ33" s="16"/>
      <c r="AK33" s="9"/>
      <c r="AL33" s="55"/>
      <c r="AM33" s="6"/>
      <c r="AN33" s="6"/>
      <c r="AO33" s="6"/>
      <c r="AP33" s="6"/>
      <c r="AQ33" s="6"/>
      <c r="AR33" s="6"/>
      <c r="AS33" s="7"/>
      <c r="AT33" s="10"/>
    </row>
    <row r="34" spans="2:46" ht="18.75" x14ac:dyDescent="0.3">
      <c r="B34" s="5"/>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55"/>
      <c r="AJ34" s="55"/>
      <c r="AK34" s="55"/>
      <c r="AL34" s="6"/>
      <c r="AM34" s="6"/>
      <c r="AN34" s="6"/>
      <c r="AO34" s="6"/>
      <c r="AP34" s="6"/>
      <c r="AQ34" s="6"/>
      <c r="AR34" s="6"/>
      <c r="AS34" s="55"/>
      <c r="AT34" s="10"/>
    </row>
    <row r="35" spans="2:46" ht="18.75" x14ac:dyDescent="0.3">
      <c r="B35" s="5"/>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10"/>
    </row>
    <row r="36" spans="2:46" ht="21" x14ac:dyDescent="0.35">
      <c r="B36" s="5"/>
      <c r="C36" s="40" t="s">
        <v>205</v>
      </c>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10"/>
    </row>
    <row r="37" spans="2:46" ht="19.5" thickBot="1" x14ac:dyDescent="0.35">
      <c r="B37" s="41"/>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3"/>
    </row>
    <row r="38" spans="2:46" ht="23.45" customHeight="1" x14ac:dyDescent="0.25"/>
    <row r="39" spans="2:46" ht="42" hidden="1" customHeight="1" x14ac:dyDescent="0.35">
      <c r="B39" s="306" t="s">
        <v>44</v>
      </c>
      <c r="C39" s="306"/>
      <c r="D39" s="307" t="str">
        <f>'PFD (Opt 13)'!D39</f>
        <v>Flow Recovery (%)</v>
      </c>
      <c r="E39" s="307"/>
      <c r="F39" s="143" t="str">
        <f>'PFD (Opt 13)'!F39</f>
        <v>COD</v>
      </c>
      <c r="G39" s="143" t="str">
        <f>'PFD (Opt 13)'!G39</f>
        <v>BOD</v>
      </c>
      <c r="H39" s="143" t="str">
        <f>'PFD (Opt 13)'!H39</f>
        <v>TOC</v>
      </c>
      <c r="I39" s="143" t="str">
        <f>'PFD (Opt 13)'!I39</f>
        <v>TSS</v>
      </c>
      <c r="J39" s="143" t="str">
        <f>'PFD (Opt 13)'!J39</f>
        <v>VSS</v>
      </c>
      <c r="K39" s="143" t="str">
        <f>'PFD (Opt 13)'!K39</f>
        <v>Turbidity</v>
      </c>
      <c r="L39" s="143" t="str">
        <f>'PFD (Opt 13)'!L39</f>
        <v>TKN</v>
      </c>
      <c r="M39" s="143" t="str">
        <f>'PFD (Opt 13)'!M39</f>
        <v>NH3</v>
      </c>
      <c r="N39" s="143" t="str">
        <f>'PFD (Opt 13)'!N39</f>
        <v>NO3</v>
      </c>
      <c r="O39" s="143" t="str">
        <f>'PFD (Opt 13)'!O39</f>
        <v>TN</v>
      </c>
      <c r="P39" s="143" t="str">
        <f>'PFD (Opt 13)'!P39</f>
        <v>TP</v>
      </c>
      <c r="Q39" s="143" t="str">
        <f>'PFD (Opt 13)'!Q39</f>
        <v>RP(OP)</v>
      </c>
      <c r="R39" s="143" t="str">
        <f>'PFD (Opt 13)'!R39</f>
        <v>TDS</v>
      </c>
      <c r="S39" s="142"/>
      <c r="T39" s="144"/>
      <c r="U39" s="145"/>
      <c r="V39" s="146" t="s">
        <v>66</v>
      </c>
      <c r="W39" s="147"/>
      <c r="X39" s="147"/>
      <c r="Y39" s="147"/>
      <c r="Z39" s="147"/>
      <c r="AA39" s="142"/>
      <c r="AB39" s="142"/>
      <c r="AC39" s="142"/>
      <c r="AD39" s="142"/>
    </row>
    <row r="40" spans="2:46" ht="32.450000000000003" hidden="1" customHeight="1" x14ac:dyDescent="0.35">
      <c r="B40" s="302" t="s">
        <v>139</v>
      </c>
      <c r="C40" s="303"/>
      <c r="D40" s="304">
        <f>'PFD (Opt 13)'!D40</f>
        <v>1</v>
      </c>
      <c r="E40" s="305"/>
      <c r="F40" s="148">
        <f>'PFD (Opt 13)'!F40</f>
        <v>0.03</v>
      </c>
      <c r="G40" s="149">
        <f>'PFD (Opt 13)'!G40</f>
        <v>0.03</v>
      </c>
      <c r="H40" s="149">
        <f>'PFD (Opt 13)'!H40</f>
        <v>0.03</v>
      </c>
      <c r="I40" s="149">
        <f>'PFD (Opt 13)'!I40</f>
        <v>0.25</v>
      </c>
      <c r="J40" s="149">
        <f>'PFD (Opt 13)'!J40</f>
        <v>0.25</v>
      </c>
      <c r="K40" s="149">
        <f>'PFD (Opt 13)'!K40</f>
        <v>0.25</v>
      </c>
      <c r="L40" s="149">
        <f>'PFD (Opt 13)'!L40</f>
        <v>0.03</v>
      </c>
      <c r="M40" s="149">
        <f>'PFD (Opt 13)'!M40</f>
        <v>0</v>
      </c>
      <c r="N40" s="149">
        <f>'PFD (Opt 13)'!N40</f>
        <v>0</v>
      </c>
      <c r="O40" s="149">
        <f>'PFD (Opt 13)'!O40</f>
        <v>0.03</v>
      </c>
      <c r="P40" s="149">
        <f>'PFD (Opt 13)'!P40</f>
        <v>0.02</v>
      </c>
      <c r="Q40" s="149">
        <f>'PFD (Opt 13)'!Q40</f>
        <v>0</v>
      </c>
      <c r="R40" s="149">
        <f>'PFD (Opt 13)'!R40</f>
        <v>0</v>
      </c>
      <c r="S40" s="142"/>
      <c r="T40" s="142"/>
      <c r="U40" s="142"/>
      <c r="V40" s="150" t="s">
        <v>81</v>
      </c>
      <c r="W40" s="150"/>
      <c r="X40" s="147"/>
      <c r="Y40" s="147"/>
      <c r="Z40" s="147"/>
      <c r="AA40" s="142"/>
      <c r="AB40" s="142"/>
      <c r="AC40" s="142"/>
      <c r="AD40" s="142"/>
    </row>
    <row r="41" spans="2:46" ht="32.450000000000003" hidden="1" customHeight="1" x14ac:dyDescent="0.35">
      <c r="B41" s="302" t="s">
        <v>26</v>
      </c>
      <c r="C41" s="303"/>
      <c r="D41" s="304">
        <f>'PFD (Opt 13)'!D41</f>
        <v>0.89</v>
      </c>
      <c r="E41" s="305"/>
      <c r="F41" s="148">
        <f>'PFD (Opt 13)'!F41</f>
        <v>0.63</v>
      </c>
      <c r="G41" s="149">
        <f>'PFD (Opt 13)'!G41</f>
        <v>0.7</v>
      </c>
      <c r="H41" s="149">
        <f>'PFD (Opt 13)'!H41</f>
        <v>0.7</v>
      </c>
      <c r="I41" s="148">
        <f>'PFD (Opt 13)'!I41</f>
        <v>0.92</v>
      </c>
      <c r="J41" s="148">
        <f>'PFD (Opt 13)'!J41</f>
        <v>0.92</v>
      </c>
      <c r="K41" s="151">
        <f>'PFD (Opt 13)'!K41</f>
        <v>0.95</v>
      </c>
      <c r="L41" s="151">
        <f>'PFD (Opt 13)'!L41</f>
        <v>0.8</v>
      </c>
      <c r="M41" s="149">
        <f>'PFD (Opt 13)'!M41</f>
        <v>0</v>
      </c>
      <c r="N41" s="149">
        <f>'PFD (Opt 13)'!N41</f>
        <v>0</v>
      </c>
      <c r="O41" s="149">
        <f>'PFD (Opt 13)'!O41</f>
        <v>0</v>
      </c>
      <c r="P41" s="148">
        <f>'PFD (Opt 13)'!P41</f>
        <v>0.91</v>
      </c>
      <c r="Q41" s="151">
        <f>'PFD (Opt 13)'!Q41</f>
        <v>0.5</v>
      </c>
      <c r="R41" s="149">
        <f>'PFD (Opt 13)'!R41</f>
        <v>0</v>
      </c>
      <c r="S41" s="142"/>
      <c r="T41" s="142"/>
      <c r="U41" s="142"/>
      <c r="V41" s="152" t="s">
        <v>70</v>
      </c>
      <c r="W41" s="152"/>
      <c r="X41" s="152"/>
      <c r="Y41" s="152"/>
      <c r="Z41" s="152"/>
      <c r="AA41" s="153"/>
      <c r="AB41" s="142"/>
      <c r="AC41" s="142"/>
      <c r="AD41" s="142"/>
    </row>
    <row r="42" spans="2:46" ht="32.450000000000003" hidden="1" customHeight="1" x14ac:dyDescent="0.35">
      <c r="B42" s="302" t="s">
        <v>27</v>
      </c>
      <c r="C42" s="303"/>
      <c r="D42" s="304">
        <f>'PFD (Opt 13)'!D42</f>
        <v>1</v>
      </c>
      <c r="E42" s="305"/>
      <c r="F42" s="148">
        <f>'PFD (Opt 13)'!F42</f>
        <v>0.79</v>
      </c>
      <c r="G42" s="148">
        <f>'PFD (Opt 13)'!G42</f>
        <v>0.53</v>
      </c>
      <c r="H42" s="149">
        <f>'PFD (Opt 13)'!H42</f>
        <v>0.8</v>
      </c>
      <c r="I42" s="154">
        <f>'PFD (Opt 13)'!I42</f>
        <v>0</v>
      </c>
      <c r="J42" s="154">
        <f>'PFD (Opt 13)'!J42</f>
        <v>0</v>
      </c>
      <c r="K42" s="154">
        <f>'PFD (Opt 13)'!K42</f>
        <v>0</v>
      </c>
      <c r="L42" s="149">
        <f>'PFD (Opt 13)'!L42</f>
        <v>0</v>
      </c>
      <c r="M42" s="149">
        <f>'PFD (Opt 13)'!M42</f>
        <v>0.9</v>
      </c>
      <c r="N42" s="154">
        <f>'PFD (Opt 13)'!N42</f>
        <v>0</v>
      </c>
      <c r="O42" s="154">
        <f>'PFD (Opt 13)'!O42</f>
        <v>0</v>
      </c>
      <c r="P42" s="149">
        <f>'PFD (Opt 13)'!P42</f>
        <v>0.5</v>
      </c>
      <c r="Q42" s="149">
        <f>'PFD (Opt 13)'!Q42</f>
        <v>0.05</v>
      </c>
      <c r="R42" s="149">
        <f>'PFD (Opt 13)'!R42</f>
        <v>0</v>
      </c>
      <c r="S42" s="142"/>
      <c r="T42" s="142"/>
      <c r="U42" s="142"/>
      <c r="V42" s="147" t="s">
        <v>83</v>
      </c>
      <c r="W42" s="142"/>
      <c r="X42" s="142"/>
      <c r="Y42" s="142"/>
      <c r="Z42" s="142"/>
      <c r="AA42" s="142"/>
      <c r="AB42" s="142"/>
      <c r="AC42" s="142"/>
      <c r="AD42" s="142"/>
    </row>
    <row r="43" spans="2:46" ht="32.450000000000003" hidden="1" customHeight="1" x14ac:dyDescent="0.35">
      <c r="B43" s="302" t="s">
        <v>28</v>
      </c>
      <c r="C43" s="303"/>
      <c r="D43" s="304">
        <f>'PFD (Opt 13)'!D43</f>
        <v>0.89</v>
      </c>
      <c r="E43" s="305"/>
      <c r="F43" s="148">
        <f>'PFD (Opt 13)'!F43</f>
        <v>0.63</v>
      </c>
      <c r="G43" s="149">
        <f>'PFD (Opt 13)'!G43</f>
        <v>0.7</v>
      </c>
      <c r="H43" s="149">
        <f>'PFD (Opt 13)'!H43</f>
        <v>0.7</v>
      </c>
      <c r="I43" s="148">
        <f>'PFD (Opt 13)'!I43</f>
        <v>0.92</v>
      </c>
      <c r="J43" s="148">
        <f>'PFD (Opt 13)'!J43</f>
        <v>0.92</v>
      </c>
      <c r="K43" s="151">
        <f>'PFD (Opt 13)'!K43</f>
        <v>0.95</v>
      </c>
      <c r="L43" s="151">
        <f>'PFD (Opt 13)'!L43</f>
        <v>0.8</v>
      </c>
      <c r="M43" s="149">
        <f>'PFD (Opt 13)'!M43</f>
        <v>0</v>
      </c>
      <c r="N43" s="149">
        <f>'PFD (Opt 13)'!N43</f>
        <v>0</v>
      </c>
      <c r="O43" s="149">
        <f>'PFD (Opt 13)'!O43</f>
        <v>0.5</v>
      </c>
      <c r="P43" s="148">
        <f>'PFD (Opt 13)'!P43</f>
        <v>0.91</v>
      </c>
      <c r="Q43" s="149">
        <f>'PFD (Opt 13)'!Q43</f>
        <v>0</v>
      </c>
      <c r="R43" s="149">
        <f>'PFD (Opt 13)'!R43</f>
        <v>0</v>
      </c>
      <c r="S43" s="142"/>
      <c r="T43" s="142"/>
      <c r="U43" s="142"/>
      <c r="V43" s="155" t="s">
        <v>138</v>
      </c>
      <c r="W43" s="155"/>
      <c r="X43" s="155"/>
      <c r="Y43" s="155"/>
      <c r="Z43" s="155"/>
      <c r="AA43" s="156"/>
      <c r="AB43" s="156"/>
      <c r="AC43" s="142"/>
      <c r="AD43" s="142"/>
    </row>
    <row r="44" spans="2:46" ht="32.450000000000003" hidden="1" customHeight="1" x14ac:dyDescent="0.35">
      <c r="B44" s="302" t="s">
        <v>33</v>
      </c>
      <c r="C44" s="303"/>
      <c r="D44" s="304">
        <f>'PFD (Opt 13)'!D44</f>
        <v>0.85</v>
      </c>
      <c r="E44" s="305"/>
      <c r="F44" s="149">
        <f>'PFD (Opt 13)'!F44</f>
        <v>0.3</v>
      </c>
      <c r="G44" s="149">
        <f>'PFD (Opt 13)'!G44</f>
        <v>0.3</v>
      </c>
      <c r="H44" s="148">
        <f>'PFD (Opt 13)'!H44</f>
        <v>0.08</v>
      </c>
      <c r="I44" s="148">
        <f>'PFD (Opt 13)'!I44</f>
        <v>0.85</v>
      </c>
      <c r="J44" s="148">
        <f>'PFD (Opt 13)'!J44</f>
        <v>0.85</v>
      </c>
      <c r="K44" s="148">
        <f>'PFD (Opt 13)'!K44</f>
        <v>0.88</v>
      </c>
      <c r="L44" s="149">
        <f>'PFD (Opt 13)'!L44</f>
        <v>0.9</v>
      </c>
      <c r="M44" s="149">
        <f>'PFD (Opt 13)'!M44</f>
        <v>0</v>
      </c>
      <c r="N44" s="149">
        <f>'PFD (Opt 13)'!N44</f>
        <v>0</v>
      </c>
      <c r="O44" s="149">
        <f>'PFD (Opt 13)'!O44</f>
        <v>0.8</v>
      </c>
      <c r="P44" s="149">
        <f>'PFD (Opt 13)'!P44</f>
        <v>0.5</v>
      </c>
      <c r="Q44" s="149">
        <f>'PFD (Opt 13)'!Q44</f>
        <v>0</v>
      </c>
      <c r="R44" s="148">
        <f>'PFD (Opt 13)'!R44</f>
        <v>0</v>
      </c>
      <c r="S44" s="142"/>
      <c r="T44" s="142"/>
      <c r="U44" s="142"/>
      <c r="V44" s="142"/>
      <c r="W44" s="142"/>
      <c r="X44" s="142"/>
      <c r="Y44" s="142"/>
      <c r="Z44" s="142"/>
      <c r="AA44" s="142"/>
      <c r="AB44" s="142"/>
      <c r="AC44" s="142"/>
      <c r="AD44" s="142"/>
    </row>
    <row r="45" spans="2:46" ht="32.450000000000003" hidden="1" customHeight="1" x14ac:dyDescent="0.35">
      <c r="B45" s="302" t="s">
        <v>31</v>
      </c>
      <c r="C45" s="303"/>
      <c r="D45" s="304">
        <f>'PFD (Opt 13)'!D45</f>
        <v>1</v>
      </c>
      <c r="E45" s="305"/>
      <c r="F45" s="148">
        <f>'PFD (Opt 13)'!F45</f>
        <v>0</v>
      </c>
      <c r="G45" s="148">
        <f>'PFD (Opt 13)'!G45</f>
        <v>0</v>
      </c>
      <c r="H45" s="148">
        <f>'PFD (Opt 13)'!H45</f>
        <v>0.3</v>
      </c>
      <c r="I45" s="148">
        <f>'PFD (Opt 13)'!I45</f>
        <v>0</v>
      </c>
      <c r="J45" s="148">
        <f>'PFD (Opt 13)'!J45</f>
        <v>0</v>
      </c>
      <c r="K45" s="148">
        <f>'PFD (Opt 13)'!K45</f>
        <v>0</v>
      </c>
      <c r="L45" s="148">
        <f>'PFD (Opt 13)'!L45</f>
        <v>0</v>
      </c>
      <c r="M45" s="148">
        <f>'PFD (Opt 13)'!M45</f>
        <v>0</v>
      </c>
      <c r="N45" s="148">
        <f>'PFD (Opt 13)'!N45</f>
        <v>0</v>
      </c>
      <c r="O45" s="148">
        <f>'PFD (Opt 13)'!O45</f>
        <v>0</v>
      </c>
      <c r="P45" s="148">
        <f>'PFD (Opt 13)'!P45</f>
        <v>0</v>
      </c>
      <c r="Q45" s="148">
        <f>'PFD (Opt 13)'!Q45</f>
        <v>0</v>
      </c>
      <c r="R45" s="148">
        <f>'PFD (Opt 13)'!R45</f>
        <v>0</v>
      </c>
      <c r="S45" s="142"/>
      <c r="T45" s="142"/>
      <c r="U45" s="142"/>
      <c r="V45" s="142"/>
      <c r="W45" s="142"/>
      <c r="X45" s="142"/>
      <c r="Y45" s="142"/>
      <c r="Z45" s="142"/>
      <c r="AA45" s="142"/>
      <c r="AB45" s="142"/>
      <c r="AC45" s="142"/>
      <c r="AD45" s="142"/>
    </row>
    <row r="46" spans="2:46" ht="32.450000000000003" hidden="1" customHeight="1" x14ac:dyDescent="0.35">
      <c r="B46" s="302" t="s">
        <v>30</v>
      </c>
      <c r="C46" s="303"/>
      <c r="D46" s="304">
        <f>'PFD (Opt 13)'!D46</f>
        <v>0.61</v>
      </c>
      <c r="E46" s="305"/>
      <c r="F46" s="149">
        <f>'PFD (Opt 13)'!F46</f>
        <v>0.9</v>
      </c>
      <c r="G46" s="149">
        <f>'PFD (Opt 13)'!G46</f>
        <v>0.9</v>
      </c>
      <c r="H46" s="148">
        <f>'PFD (Opt 13)'!H46</f>
        <v>0.82</v>
      </c>
      <c r="I46" s="149">
        <f>'PFD (Opt 13)'!I46</f>
        <v>0.99</v>
      </c>
      <c r="J46" s="149">
        <f>'PFD (Opt 13)'!J46</f>
        <v>0.99</v>
      </c>
      <c r="K46" s="149">
        <f>'PFD (Opt 13)'!K46</f>
        <v>0.99</v>
      </c>
      <c r="L46" s="149">
        <f>'PFD (Opt 13)'!L46</f>
        <v>0.9</v>
      </c>
      <c r="M46" s="151">
        <f>'PFD (Opt 13)'!M46</f>
        <v>0.95</v>
      </c>
      <c r="N46" s="148">
        <f>'PFD (Opt 13)'!N46</f>
        <v>0.94</v>
      </c>
      <c r="O46" s="151">
        <f>'PFD (Opt 13)'!O46</f>
        <v>0.95</v>
      </c>
      <c r="P46" s="149">
        <f>'PFD (Opt 13)'!P46</f>
        <v>0.9</v>
      </c>
      <c r="Q46" s="151">
        <f>'PFD (Opt 13)'!Q46</f>
        <v>0.95</v>
      </c>
      <c r="R46" s="148">
        <f>'PFD (Opt 13)'!R46</f>
        <v>0.99</v>
      </c>
      <c r="S46" s="157" t="s">
        <v>52</v>
      </c>
      <c r="T46" s="142"/>
      <c r="U46" s="142"/>
      <c r="V46" s="142"/>
      <c r="W46" s="142"/>
      <c r="X46" s="142"/>
      <c r="Y46" s="142"/>
      <c r="Z46" s="142"/>
      <c r="AA46" s="142"/>
      <c r="AB46" s="142"/>
      <c r="AC46" s="142"/>
      <c r="AD46" s="142"/>
    </row>
    <row r="47" spans="2:46" ht="35.450000000000003" hidden="1" customHeight="1" x14ac:dyDescent="0.35">
      <c r="B47" s="302" t="s">
        <v>29</v>
      </c>
      <c r="C47" s="303"/>
      <c r="D47" s="304">
        <f>'PFD (Opt 13)'!D47</f>
        <v>0.49</v>
      </c>
      <c r="E47" s="305"/>
      <c r="F47" s="149">
        <f>'PFD (Opt 13)'!F47</f>
        <v>0.9</v>
      </c>
      <c r="G47" s="149">
        <f>'PFD (Opt 13)'!G47</f>
        <v>0.9</v>
      </c>
      <c r="H47" s="148">
        <f>'PFD (Opt 13)'!H47</f>
        <v>0.98</v>
      </c>
      <c r="I47" s="149">
        <f>'PFD (Opt 13)'!I47</f>
        <v>0.99</v>
      </c>
      <c r="J47" s="149">
        <f>'PFD (Opt 13)'!J47</f>
        <v>0.99</v>
      </c>
      <c r="K47" s="149">
        <f>'PFD (Opt 13)'!K47</f>
        <v>0.99</v>
      </c>
      <c r="L47" s="149">
        <f>'PFD (Opt 13)'!L47</f>
        <v>0.9</v>
      </c>
      <c r="M47" s="151">
        <f>'PFD (Opt 13)'!M47</f>
        <v>0.95</v>
      </c>
      <c r="N47" s="148">
        <f>'PFD (Opt 13)'!N47</f>
        <v>0.83</v>
      </c>
      <c r="O47" s="151">
        <f>'PFD (Opt 13)'!O47</f>
        <v>0.95</v>
      </c>
      <c r="P47" s="149">
        <f>'PFD (Opt 13)'!P47</f>
        <v>0.9</v>
      </c>
      <c r="Q47" s="151">
        <f>'PFD (Opt 13)'!Q47</f>
        <v>0.95</v>
      </c>
      <c r="R47" s="148">
        <f>'PFD (Opt 13)'!R47</f>
        <v>0.99</v>
      </c>
      <c r="S47" s="142"/>
      <c r="T47" s="142"/>
      <c r="U47" s="142"/>
      <c r="V47" s="142"/>
      <c r="W47" s="142"/>
      <c r="X47" s="142"/>
      <c r="Y47" s="142"/>
      <c r="Z47" s="142"/>
      <c r="AA47" s="142"/>
      <c r="AB47" s="142"/>
      <c r="AC47" s="142"/>
      <c r="AD47" s="142"/>
    </row>
    <row r="48" spans="2:46" ht="35.450000000000003" hidden="1" customHeight="1" x14ac:dyDescent="0.35">
      <c r="B48" s="284"/>
      <c r="C48" s="284"/>
      <c r="D48" s="71"/>
      <c r="E48" s="71"/>
      <c r="F48" s="58"/>
      <c r="G48" s="107"/>
      <c r="H48" s="163"/>
      <c r="I48" s="163"/>
      <c r="J48" s="72"/>
      <c r="K48" s="72"/>
      <c r="L48" s="72"/>
      <c r="M48" s="72"/>
      <c r="N48" s="72"/>
      <c r="O48" s="72"/>
      <c r="P48" s="72"/>
      <c r="Q48" s="73"/>
      <c r="R48" s="73"/>
      <c r="S48" s="73"/>
      <c r="T48" s="72"/>
      <c r="U48" s="73"/>
      <c r="V48" s="73"/>
    </row>
    <row r="49" spans="2:39" ht="40.15" customHeight="1" x14ac:dyDescent="0.35">
      <c r="B49" s="164" t="s">
        <v>23</v>
      </c>
      <c r="C49" s="165"/>
      <c r="D49" s="74" t="s">
        <v>162</v>
      </c>
      <c r="E49" s="74" t="s">
        <v>69</v>
      </c>
      <c r="F49" s="74" t="s">
        <v>68</v>
      </c>
      <c r="G49" s="59" t="s">
        <v>19</v>
      </c>
      <c r="H49" s="59" t="s">
        <v>39</v>
      </c>
      <c r="I49" s="59" t="s">
        <v>21</v>
      </c>
      <c r="J49" s="59" t="s">
        <v>20</v>
      </c>
      <c r="K49" s="59" t="s">
        <v>53</v>
      </c>
      <c r="L49" s="76" t="s">
        <v>40</v>
      </c>
      <c r="M49" s="59" t="s">
        <v>45</v>
      </c>
      <c r="N49" s="59" t="s">
        <v>37</v>
      </c>
      <c r="O49" s="59" t="s">
        <v>38</v>
      </c>
      <c r="P49" s="59" t="s">
        <v>41</v>
      </c>
      <c r="Q49" s="59" t="s">
        <v>46</v>
      </c>
      <c r="R49" s="57" t="s">
        <v>65</v>
      </c>
      <c r="S49" s="59" t="s">
        <v>22</v>
      </c>
      <c r="T49" s="75" t="s">
        <v>47</v>
      </c>
      <c r="V49" s="285" t="s">
        <v>140</v>
      </c>
      <c r="W49" s="286"/>
      <c r="X49" s="289" t="s">
        <v>82</v>
      </c>
      <c r="Y49" s="289"/>
      <c r="Z49" s="289"/>
      <c r="AA49" s="289"/>
      <c r="AB49" s="290" t="s">
        <v>165</v>
      </c>
      <c r="AC49" s="291"/>
      <c r="AD49" s="315" t="s">
        <v>164</v>
      </c>
      <c r="AE49" s="316"/>
      <c r="AF49" s="294" t="s">
        <v>167</v>
      </c>
      <c r="AG49" s="295"/>
      <c r="AH49" s="308" t="s">
        <v>168</v>
      </c>
      <c r="AI49" s="309"/>
      <c r="AJ49" s="174"/>
      <c r="AK49" s="174"/>
      <c r="AL49" s="174"/>
      <c r="AM49" s="174"/>
    </row>
    <row r="50" spans="2:39" ht="40.15" customHeight="1" x14ac:dyDescent="0.35">
      <c r="B50" s="271" t="s">
        <v>24</v>
      </c>
      <c r="C50" s="272"/>
      <c r="D50" s="84" t="s">
        <v>1</v>
      </c>
      <c r="E50" s="84" t="s">
        <v>1</v>
      </c>
      <c r="F50" s="84" t="s">
        <v>1</v>
      </c>
      <c r="G50" s="85" t="s">
        <v>34</v>
      </c>
      <c r="H50" s="85" t="s">
        <v>34</v>
      </c>
      <c r="I50" s="85" t="s">
        <v>34</v>
      </c>
      <c r="J50" s="85" t="s">
        <v>34</v>
      </c>
      <c r="K50" s="85" t="s">
        <v>34</v>
      </c>
      <c r="L50" s="85" t="s">
        <v>42</v>
      </c>
      <c r="M50" s="85" t="s">
        <v>43</v>
      </c>
      <c r="N50" s="85" t="s">
        <v>43</v>
      </c>
      <c r="O50" s="85" t="s">
        <v>43</v>
      </c>
      <c r="P50" s="85" t="s">
        <v>43</v>
      </c>
      <c r="Q50" s="85" t="s">
        <v>51</v>
      </c>
      <c r="R50" s="85" t="s">
        <v>51</v>
      </c>
      <c r="S50" s="85" t="s">
        <v>34</v>
      </c>
      <c r="T50" s="86"/>
      <c r="V50" s="287"/>
      <c r="W50" s="288"/>
      <c r="X50" s="319" t="s">
        <v>103</v>
      </c>
      <c r="Y50" s="319"/>
      <c r="Z50" s="319" t="s">
        <v>166</v>
      </c>
      <c r="AA50" s="319"/>
      <c r="AB50" s="292"/>
      <c r="AC50" s="293"/>
      <c r="AD50" s="317"/>
      <c r="AE50" s="318"/>
      <c r="AF50" s="296"/>
      <c r="AG50" s="297"/>
      <c r="AH50" s="310"/>
      <c r="AI50" s="311"/>
      <c r="AJ50" s="175"/>
      <c r="AK50" s="175"/>
      <c r="AL50" s="175"/>
      <c r="AM50" s="175"/>
    </row>
    <row r="51" spans="2:39" ht="40.15" customHeight="1" x14ac:dyDescent="0.35">
      <c r="B51" s="271" t="s">
        <v>67</v>
      </c>
      <c r="C51" s="272"/>
      <c r="D51" s="236">
        <f>'Feed WQ'!$D$4</f>
        <v>6</v>
      </c>
      <c r="F51" s="86"/>
      <c r="G51" s="101">
        <f>INDEX('Feed WQ'!$D5:$D18,COLUMNS('Feed WQ'!$D5:D5))</f>
        <v>1887</v>
      </c>
      <c r="H51" s="101">
        <f>INDEX('Feed WQ'!$D5:$D18,COLUMNS('Feed WQ'!$D5:E5))</f>
        <v>699</v>
      </c>
      <c r="I51" s="101">
        <f>INDEX('Feed WQ'!$D5:$D18,COLUMNS('Feed WQ'!$D5:F5))</f>
        <v>709</v>
      </c>
      <c r="J51" s="101">
        <f>INDEX('Feed WQ'!$D5:$D18,COLUMNS('Feed WQ'!$D5:G5))</f>
        <v>45</v>
      </c>
      <c r="K51" s="101">
        <f>INDEX('Feed WQ'!$D5:$D18,COLUMNS('Feed WQ'!$D5:H5))</f>
        <v>25</v>
      </c>
      <c r="L51" s="101">
        <f>INDEX('Feed WQ'!$D5:$D18,COLUMNS('Feed WQ'!$D5:I5))</f>
        <v>29</v>
      </c>
      <c r="M51" s="101">
        <f>INDEX('Feed WQ'!$D5:$D18,COLUMNS('Feed WQ'!$D5:J5))</f>
        <v>77</v>
      </c>
      <c r="N51" s="101">
        <f>INDEX('Feed WQ'!$D5:$D18,COLUMNS('Feed WQ'!$D5:K5))</f>
        <v>11</v>
      </c>
      <c r="O51" s="101">
        <f>INDEX('Feed WQ'!$D5:$D18,COLUMNS('Feed WQ'!$D5:L5))</f>
        <v>1E-4</v>
      </c>
      <c r="P51" s="101">
        <f>INDEX('Feed WQ'!$D5:$D18,COLUMNS('Feed WQ'!$D5:M5))</f>
        <v>77.000100000000003</v>
      </c>
      <c r="Q51" s="101">
        <f>INDEX('Feed WQ'!$D5:$D18,COLUMNS('Feed WQ'!$D5:N5))</f>
        <v>3</v>
      </c>
      <c r="R51" s="102">
        <f>INDEX('Feed WQ'!$D5:$D18,COLUMNS('Feed WQ'!$D5:O5))</f>
        <v>0.1</v>
      </c>
      <c r="S51" s="101">
        <f>INDEX('Feed WQ'!$D5:$D18,COLUMNS('Feed WQ'!$D5:P5))</f>
        <v>2181</v>
      </c>
      <c r="T51" s="102">
        <f>INDEX('Feed WQ'!$D5:$D18,COLUMNS('Feed WQ'!$D5:Q5))</f>
        <v>8.9</v>
      </c>
      <c r="V51" s="273" t="s">
        <v>67</v>
      </c>
      <c r="W51" s="274"/>
      <c r="X51" s="275">
        <v>0</v>
      </c>
      <c r="Y51" s="275"/>
      <c r="Z51" s="275">
        <f>X51*D51*24</f>
        <v>0</v>
      </c>
      <c r="AA51" s="275"/>
      <c r="AB51" s="283"/>
      <c r="AC51" s="283"/>
      <c r="AD51" s="283"/>
      <c r="AE51" s="283"/>
      <c r="AF51" s="312"/>
      <c r="AG51" s="312"/>
      <c r="AH51" s="313"/>
      <c r="AI51" s="313"/>
      <c r="AJ51" s="176"/>
      <c r="AK51" s="176"/>
      <c r="AL51" s="177"/>
      <c r="AM51" s="177"/>
    </row>
    <row r="52" spans="2:39" ht="40.15" customHeight="1" x14ac:dyDescent="0.35">
      <c r="B52" s="271" t="s">
        <v>25</v>
      </c>
      <c r="C52" s="272"/>
      <c r="D52" s="236">
        <f>'Feed WQ'!$D$4</f>
        <v>6</v>
      </c>
      <c r="E52" s="87">
        <f>D40*D51</f>
        <v>6</v>
      </c>
      <c r="F52" s="87">
        <f>D51-E52</f>
        <v>0</v>
      </c>
      <c r="G52" s="92">
        <f t="shared" ref="G52:S53" si="0">(1-F40)*G51</f>
        <v>1830.3899999999999</v>
      </c>
      <c r="H52" s="88">
        <f t="shared" si="0"/>
        <v>678.03</v>
      </c>
      <c r="I52" s="88">
        <f t="shared" si="0"/>
        <v>687.73</v>
      </c>
      <c r="J52" s="88">
        <f t="shared" si="0"/>
        <v>33.75</v>
      </c>
      <c r="K52" s="89">
        <f t="shared" si="0"/>
        <v>18.75</v>
      </c>
      <c r="L52" s="89">
        <f t="shared" si="0"/>
        <v>21.75</v>
      </c>
      <c r="M52" s="89">
        <f t="shared" si="0"/>
        <v>74.69</v>
      </c>
      <c r="N52" s="89">
        <f t="shared" si="0"/>
        <v>11</v>
      </c>
      <c r="O52" s="89">
        <f t="shared" si="0"/>
        <v>1E-4</v>
      </c>
      <c r="P52" s="89">
        <f t="shared" si="0"/>
        <v>74.690096999999994</v>
      </c>
      <c r="Q52" s="89">
        <f t="shared" si="0"/>
        <v>2.94</v>
      </c>
      <c r="R52" s="89">
        <f t="shared" si="0"/>
        <v>0.1</v>
      </c>
      <c r="S52" s="92">
        <f t="shared" si="0"/>
        <v>2181</v>
      </c>
      <c r="T52" s="90"/>
      <c r="V52" s="273" t="s">
        <v>25</v>
      </c>
      <c r="W52" s="274"/>
      <c r="X52" s="275">
        <v>0.01</v>
      </c>
      <c r="Y52" s="275"/>
      <c r="Z52" s="275">
        <f t="shared" ref="Z52:Z60" si="1">X52*D52*24</f>
        <v>1.44</v>
      </c>
      <c r="AA52" s="275"/>
      <c r="AB52" s="262">
        <v>0</v>
      </c>
      <c r="AC52" s="262"/>
      <c r="AD52" s="262">
        <v>0</v>
      </c>
      <c r="AE52" s="262"/>
      <c r="AF52" s="263">
        <f>AB52*D52*24</f>
        <v>0</v>
      </c>
      <c r="AG52" s="263"/>
      <c r="AH52" s="276">
        <f>AD52*D52*24</f>
        <v>0</v>
      </c>
      <c r="AI52" s="277"/>
      <c r="AJ52" s="178"/>
      <c r="AK52" s="178"/>
      <c r="AL52" s="177"/>
      <c r="AM52" s="177"/>
    </row>
    <row r="53" spans="2:39" ht="40.15" customHeight="1" x14ac:dyDescent="0.35">
      <c r="B53" s="271" t="s">
        <v>26</v>
      </c>
      <c r="C53" s="272"/>
      <c r="D53" s="236">
        <f>D52-F52</f>
        <v>6</v>
      </c>
      <c r="E53" s="87">
        <f>D41*E52</f>
        <v>5.34</v>
      </c>
      <c r="F53" s="87">
        <f t="shared" ref="F53:F54" si="2">E52-E53</f>
        <v>0.66000000000000014</v>
      </c>
      <c r="G53" s="88">
        <f t="shared" si="0"/>
        <v>677.24429999999995</v>
      </c>
      <c r="H53" s="89">
        <f t="shared" si="0"/>
        <v>203.40900000000002</v>
      </c>
      <c r="I53" s="88">
        <f t="shared" si="0"/>
        <v>206.31900000000005</v>
      </c>
      <c r="J53" s="89">
        <f t="shared" si="0"/>
        <v>2.6999999999999988</v>
      </c>
      <c r="K53" s="89">
        <f t="shared" si="0"/>
        <v>1.4999999999999993</v>
      </c>
      <c r="L53" s="89">
        <f t="shared" si="0"/>
        <v>1.087500000000001</v>
      </c>
      <c r="M53" s="89">
        <f t="shared" si="0"/>
        <v>14.937999999999997</v>
      </c>
      <c r="N53" s="89">
        <f t="shared" si="0"/>
        <v>11</v>
      </c>
      <c r="O53" s="89">
        <f t="shared" si="0"/>
        <v>1E-4</v>
      </c>
      <c r="P53" s="89">
        <f t="shared" si="0"/>
        <v>74.690096999999994</v>
      </c>
      <c r="Q53" s="89">
        <f t="shared" si="0"/>
        <v>0.26459999999999989</v>
      </c>
      <c r="R53" s="89">
        <f t="shared" si="0"/>
        <v>0.05</v>
      </c>
      <c r="S53" s="92">
        <f t="shared" si="0"/>
        <v>2181</v>
      </c>
      <c r="T53" s="90"/>
      <c r="V53" s="273" t="s">
        <v>26</v>
      </c>
      <c r="W53" s="274"/>
      <c r="X53" s="282">
        <v>0.05</v>
      </c>
      <c r="Y53" s="282"/>
      <c r="Z53" s="275">
        <f t="shared" si="1"/>
        <v>7.2000000000000011</v>
      </c>
      <c r="AA53" s="275"/>
      <c r="AB53" s="262">
        <v>0.04</v>
      </c>
      <c r="AC53" s="262"/>
      <c r="AD53" s="262">
        <v>0.35</v>
      </c>
      <c r="AE53" s="262"/>
      <c r="AF53" s="263">
        <f t="shared" ref="AF53:AF59" si="3">AB53*D53*24</f>
        <v>5.76</v>
      </c>
      <c r="AG53" s="263"/>
      <c r="AH53" s="276">
        <f t="shared" ref="AH53:AH59" si="4">AD53*D53*24</f>
        <v>50.399999999999991</v>
      </c>
      <c r="AI53" s="277"/>
      <c r="AJ53" s="178"/>
      <c r="AK53" s="178"/>
      <c r="AL53" s="177"/>
      <c r="AM53" s="177"/>
    </row>
    <row r="54" spans="2:39" ht="40.15" customHeight="1" x14ac:dyDescent="0.35">
      <c r="B54" s="271" t="s">
        <v>27</v>
      </c>
      <c r="C54" s="272"/>
      <c r="D54" s="236">
        <f t="shared" ref="D54" si="5">D53-F53</f>
        <v>5.34</v>
      </c>
      <c r="E54" s="87">
        <f>D42*E53</f>
        <v>5.34</v>
      </c>
      <c r="F54" s="87">
        <f t="shared" si="2"/>
        <v>0</v>
      </c>
      <c r="G54" s="88">
        <f>(1-F42)*G53</f>
        <v>142.22130299999998</v>
      </c>
      <c r="H54" s="89">
        <f>(1-G42)*H53</f>
        <v>95.602230000000006</v>
      </c>
      <c r="I54" s="89">
        <f>(1-H42)*I53</f>
        <v>41.263800000000003</v>
      </c>
      <c r="J54" s="204">
        <v>3500</v>
      </c>
      <c r="K54" s="204">
        <f>0.75*J54</f>
        <v>2625</v>
      </c>
      <c r="L54" s="204">
        <v>50</v>
      </c>
      <c r="M54" s="204">
        <f>0.1*K54</f>
        <v>262.5</v>
      </c>
      <c r="N54" s="203">
        <f>(1-M42)*N53</f>
        <v>1.0999999999999996</v>
      </c>
      <c r="O54" s="203">
        <f>N53-N54</f>
        <v>9.9</v>
      </c>
      <c r="P54" s="202">
        <f>O54+M54</f>
        <v>272.39999999999998</v>
      </c>
      <c r="Q54" s="89">
        <f>(1-P42)*Q53</f>
        <v>0.13229999999999995</v>
      </c>
      <c r="R54" s="89">
        <f>(1-Q42)*R53</f>
        <v>4.7500000000000001E-2</v>
      </c>
      <c r="S54" s="92">
        <f>(1-R42)*S53</f>
        <v>2181</v>
      </c>
      <c r="T54" s="90"/>
      <c r="V54" s="273" t="s">
        <v>27</v>
      </c>
      <c r="W54" s="274"/>
      <c r="X54" s="275">
        <v>0.5</v>
      </c>
      <c r="Y54" s="275"/>
      <c r="Z54" s="275">
        <f t="shared" si="1"/>
        <v>64.08</v>
      </c>
      <c r="AA54" s="275"/>
      <c r="AB54" s="262">
        <v>0.16</v>
      </c>
      <c r="AC54" s="262"/>
      <c r="AD54" s="262">
        <v>0.36</v>
      </c>
      <c r="AE54" s="262"/>
      <c r="AF54" s="263">
        <f t="shared" si="3"/>
        <v>20.505600000000001</v>
      </c>
      <c r="AG54" s="263"/>
      <c r="AH54" s="276">
        <f t="shared" si="4"/>
        <v>46.137599999999999</v>
      </c>
      <c r="AI54" s="277"/>
      <c r="AJ54" s="176"/>
      <c r="AK54" s="176"/>
      <c r="AL54" s="177"/>
      <c r="AM54" s="177"/>
    </row>
    <row r="55" spans="2:39" ht="40.15" customHeight="1" x14ac:dyDescent="0.35">
      <c r="B55" s="278" t="s">
        <v>28</v>
      </c>
      <c r="C55" s="279"/>
      <c r="D55" s="236"/>
      <c r="E55" s="87"/>
      <c r="F55" s="87"/>
      <c r="G55" s="88"/>
      <c r="H55" s="89"/>
      <c r="I55" s="89"/>
      <c r="J55" s="88"/>
      <c r="K55" s="88"/>
      <c r="L55" s="89"/>
      <c r="M55" s="88"/>
      <c r="N55" s="89"/>
      <c r="O55" s="89"/>
      <c r="P55" s="88"/>
      <c r="Q55" s="89"/>
      <c r="R55" s="89"/>
      <c r="S55" s="92"/>
      <c r="T55" s="90"/>
      <c r="V55" s="278" t="s">
        <v>28</v>
      </c>
      <c r="W55" s="279"/>
      <c r="X55" s="275"/>
      <c r="Y55" s="275"/>
      <c r="Z55" s="275"/>
      <c r="AA55" s="275"/>
      <c r="AB55" s="262"/>
      <c r="AC55" s="262"/>
      <c r="AD55" s="262"/>
      <c r="AE55" s="262"/>
      <c r="AF55" s="263"/>
      <c r="AG55" s="263"/>
      <c r="AH55" s="276"/>
      <c r="AI55" s="277"/>
      <c r="AJ55" s="178"/>
      <c r="AK55" s="178"/>
      <c r="AL55" s="177"/>
      <c r="AM55" s="177"/>
    </row>
    <row r="56" spans="2:39" ht="40.15" customHeight="1" x14ac:dyDescent="0.35">
      <c r="B56" s="271" t="s">
        <v>33</v>
      </c>
      <c r="C56" s="272"/>
      <c r="D56" s="236">
        <f>D54-F54</f>
        <v>5.34</v>
      </c>
      <c r="E56" s="87">
        <f>D44*E54</f>
        <v>4.5389999999999997</v>
      </c>
      <c r="F56" s="87">
        <f>E54-E56</f>
        <v>0.80100000000000016</v>
      </c>
      <c r="G56" s="88">
        <f t="shared" ref="G56:S56" si="6">(1-F44)*G54</f>
        <v>99.554912099999981</v>
      </c>
      <c r="H56" s="88">
        <f t="shared" si="6"/>
        <v>66.921560999999997</v>
      </c>
      <c r="I56" s="88">
        <f t="shared" si="6"/>
        <v>37.962696000000008</v>
      </c>
      <c r="J56" s="88">
        <f t="shared" si="6"/>
        <v>525.00000000000011</v>
      </c>
      <c r="K56" s="88">
        <f t="shared" si="6"/>
        <v>393.75000000000006</v>
      </c>
      <c r="L56" s="88">
        <f t="shared" si="6"/>
        <v>6</v>
      </c>
      <c r="M56" s="88">
        <f t="shared" si="6"/>
        <v>26.249999999999993</v>
      </c>
      <c r="N56" s="88">
        <f t="shared" si="6"/>
        <v>1.0999999999999996</v>
      </c>
      <c r="O56" s="88">
        <f t="shared" si="6"/>
        <v>9.9</v>
      </c>
      <c r="P56" s="88">
        <f t="shared" si="6"/>
        <v>54.479999999999983</v>
      </c>
      <c r="Q56" s="88">
        <f t="shared" si="6"/>
        <v>6.6149999999999973E-2</v>
      </c>
      <c r="R56" s="88">
        <f t="shared" si="6"/>
        <v>4.7500000000000001E-2</v>
      </c>
      <c r="S56" s="92">
        <f t="shared" si="6"/>
        <v>2181</v>
      </c>
      <c r="T56" s="90"/>
      <c r="V56" s="273" t="s">
        <v>33</v>
      </c>
      <c r="W56" s="274"/>
      <c r="X56" s="275">
        <v>0.38500000000000001</v>
      </c>
      <c r="Y56" s="275"/>
      <c r="Z56" s="275">
        <f t="shared" si="1"/>
        <v>49.3416</v>
      </c>
      <c r="AA56" s="275"/>
      <c r="AB56" s="280">
        <v>0.26</v>
      </c>
      <c r="AC56" s="281"/>
      <c r="AD56" s="280">
        <v>0.4</v>
      </c>
      <c r="AE56" s="281"/>
      <c r="AF56" s="263">
        <f t="shared" si="3"/>
        <v>33.321600000000004</v>
      </c>
      <c r="AG56" s="263"/>
      <c r="AH56" s="276">
        <f t="shared" si="4"/>
        <v>51.264000000000003</v>
      </c>
      <c r="AI56" s="277"/>
      <c r="AJ56" s="179"/>
      <c r="AK56" s="179"/>
      <c r="AL56" s="177"/>
      <c r="AM56" s="177"/>
    </row>
    <row r="57" spans="2:39" ht="40.15" customHeight="1" x14ac:dyDescent="0.35">
      <c r="B57" s="271" t="s">
        <v>30</v>
      </c>
      <c r="C57" s="272"/>
      <c r="D57" s="236">
        <f t="shared" ref="D57" si="7">D56-F56</f>
        <v>4.5389999999999997</v>
      </c>
      <c r="E57" s="87">
        <f>D46*E56</f>
        <v>2.7687899999999996</v>
      </c>
      <c r="F57" s="87">
        <f t="shared" ref="F57" si="8">E56-E57</f>
        <v>1.7702100000000001</v>
      </c>
      <c r="G57" s="88">
        <f t="shared" ref="G57:S57" si="9">(1-F46)*G56</f>
        <v>9.9554912099999964</v>
      </c>
      <c r="H57" s="88">
        <f t="shared" si="9"/>
        <v>6.6921560999999983</v>
      </c>
      <c r="I57" s="88">
        <f t="shared" si="9"/>
        <v>6.8332852800000037</v>
      </c>
      <c r="J57" s="88">
        <f t="shared" si="9"/>
        <v>5.2500000000000062</v>
      </c>
      <c r="K57" s="88">
        <f t="shared" si="9"/>
        <v>3.937500000000004</v>
      </c>
      <c r="L57" s="88">
        <f t="shared" si="9"/>
        <v>6.0000000000000053E-2</v>
      </c>
      <c r="M57" s="88">
        <f t="shared" si="9"/>
        <v>2.6249999999999987</v>
      </c>
      <c r="N57" s="88">
        <f t="shared" si="9"/>
        <v>5.5000000000000028E-2</v>
      </c>
      <c r="O57" s="88">
        <f t="shared" si="9"/>
        <v>0.59400000000000053</v>
      </c>
      <c r="P57" s="88">
        <f t="shared" si="9"/>
        <v>2.7240000000000015</v>
      </c>
      <c r="Q57" s="88">
        <f t="shared" si="9"/>
        <v>6.6149999999999959E-3</v>
      </c>
      <c r="R57" s="88">
        <f t="shared" si="9"/>
        <v>2.3750000000000021E-3</v>
      </c>
      <c r="S57" s="88">
        <f t="shared" si="9"/>
        <v>21.81000000000002</v>
      </c>
      <c r="T57" s="90"/>
      <c r="V57" s="273" t="s">
        <v>160</v>
      </c>
      <c r="W57" s="274"/>
      <c r="X57" s="275">
        <v>1.2030000000000001</v>
      </c>
      <c r="Y57" s="275"/>
      <c r="Z57" s="275">
        <f t="shared" si="1"/>
        <v>131.05000799999999</v>
      </c>
      <c r="AA57" s="275"/>
      <c r="AB57" s="262">
        <v>0.4</v>
      </c>
      <c r="AC57" s="262"/>
      <c r="AD57" s="262">
        <v>0.55000000000000004</v>
      </c>
      <c r="AE57" s="262"/>
      <c r="AF57" s="263">
        <f t="shared" si="3"/>
        <v>43.574399999999997</v>
      </c>
      <c r="AG57" s="263"/>
      <c r="AH57" s="276">
        <f t="shared" si="4"/>
        <v>59.9148</v>
      </c>
      <c r="AI57" s="277"/>
      <c r="AJ57" s="179"/>
      <c r="AK57" s="179"/>
      <c r="AL57" s="177"/>
      <c r="AM57" s="177"/>
    </row>
    <row r="58" spans="2:39" ht="40.15" customHeight="1" x14ac:dyDescent="0.35">
      <c r="B58" s="278" t="s">
        <v>29</v>
      </c>
      <c r="C58" s="279"/>
      <c r="D58" s="167"/>
      <c r="E58" s="95"/>
      <c r="F58" s="95"/>
      <c r="G58" s="88"/>
      <c r="H58" s="89"/>
      <c r="I58" s="89"/>
      <c r="J58" s="89"/>
      <c r="K58" s="89"/>
      <c r="L58" s="89"/>
      <c r="M58" s="89"/>
      <c r="N58" s="89"/>
      <c r="O58" s="89"/>
      <c r="P58" s="89"/>
      <c r="Q58" s="89"/>
      <c r="R58" s="89"/>
      <c r="S58" s="89"/>
      <c r="T58" s="90"/>
      <c r="V58" s="278" t="s">
        <v>161</v>
      </c>
      <c r="W58" s="279"/>
      <c r="X58" s="275"/>
      <c r="Y58" s="275"/>
      <c r="Z58" s="275"/>
      <c r="AA58" s="275"/>
      <c r="AB58" s="262"/>
      <c r="AC58" s="262"/>
      <c r="AD58" s="262"/>
      <c r="AE58" s="262"/>
      <c r="AF58" s="263"/>
      <c r="AG58" s="263"/>
      <c r="AH58" s="276"/>
      <c r="AI58" s="277"/>
      <c r="AJ58" s="179"/>
      <c r="AK58" s="179"/>
      <c r="AL58" s="177"/>
      <c r="AM58" s="177"/>
    </row>
    <row r="59" spans="2:39" ht="40.15" customHeight="1" x14ac:dyDescent="0.35">
      <c r="B59" s="271" t="s">
        <v>31</v>
      </c>
      <c r="C59" s="272"/>
      <c r="D59" s="167">
        <f>D57-F57</f>
        <v>2.7687899999999996</v>
      </c>
      <c r="E59" s="87">
        <f>D59*D45</f>
        <v>2.7687899999999996</v>
      </c>
      <c r="F59" s="87">
        <f>(1-D45)*E59</f>
        <v>0</v>
      </c>
      <c r="G59" s="89">
        <f t="shared" ref="G59:S59" si="10">(1-F45)*G57</f>
        <v>9.9554912099999964</v>
      </c>
      <c r="H59" s="89">
        <f t="shared" si="10"/>
        <v>6.6921560999999983</v>
      </c>
      <c r="I59" s="89">
        <f t="shared" si="10"/>
        <v>4.783299696000002</v>
      </c>
      <c r="J59" s="89">
        <f t="shared" si="10"/>
        <v>5.2500000000000062</v>
      </c>
      <c r="K59" s="89">
        <f t="shared" si="10"/>
        <v>3.937500000000004</v>
      </c>
      <c r="L59" s="89">
        <f t="shared" si="10"/>
        <v>6.0000000000000053E-2</v>
      </c>
      <c r="M59" s="89">
        <f t="shared" si="10"/>
        <v>2.6249999999999987</v>
      </c>
      <c r="N59" s="89">
        <f t="shared" si="10"/>
        <v>5.5000000000000028E-2</v>
      </c>
      <c r="O59" s="89">
        <f t="shared" si="10"/>
        <v>0.59400000000000053</v>
      </c>
      <c r="P59" s="89">
        <f t="shared" si="10"/>
        <v>2.7240000000000015</v>
      </c>
      <c r="Q59" s="89">
        <f t="shared" si="10"/>
        <v>6.6149999999999959E-3</v>
      </c>
      <c r="R59" s="89">
        <f t="shared" si="10"/>
        <v>2.3750000000000021E-3</v>
      </c>
      <c r="S59" s="89">
        <f t="shared" si="10"/>
        <v>21.81000000000002</v>
      </c>
      <c r="T59" s="90"/>
      <c r="V59" s="273" t="s">
        <v>31</v>
      </c>
      <c r="W59" s="274"/>
      <c r="X59" s="275">
        <v>3.2000000000000001E-2</v>
      </c>
      <c r="Y59" s="275"/>
      <c r="Z59" s="275">
        <f t="shared" si="1"/>
        <v>2.1264307199999997</v>
      </c>
      <c r="AA59" s="275"/>
      <c r="AB59" s="262">
        <v>0.03</v>
      </c>
      <c r="AC59" s="262"/>
      <c r="AD59" s="262">
        <v>0.27</v>
      </c>
      <c r="AE59" s="262"/>
      <c r="AF59" s="263">
        <f t="shared" si="3"/>
        <v>1.9935287999999998</v>
      </c>
      <c r="AG59" s="263"/>
      <c r="AH59" s="276">
        <f t="shared" si="4"/>
        <v>17.9417592</v>
      </c>
      <c r="AI59" s="277"/>
      <c r="AJ59" s="179"/>
      <c r="AK59" s="179"/>
      <c r="AL59" s="177"/>
      <c r="AM59" s="177"/>
    </row>
    <row r="60" spans="2:39" ht="40.15" customHeight="1" x14ac:dyDescent="0.35">
      <c r="B60" s="271" t="s">
        <v>35</v>
      </c>
      <c r="C60" s="272"/>
      <c r="D60" s="167">
        <f>1%*(E59)</f>
        <v>2.7687899999999998E-2</v>
      </c>
      <c r="E60" s="87">
        <f>D60</f>
        <v>2.7687899999999998E-2</v>
      </c>
      <c r="F60" s="87">
        <f>E60</f>
        <v>2.7687899999999998E-2</v>
      </c>
      <c r="G60" s="90"/>
      <c r="H60" s="90"/>
      <c r="I60" s="90"/>
      <c r="J60" s="90"/>
      <c r="K60" s="90"/>
      <c r="L60" s="90"/>
      <c r="M60" s="90"/>
      <c r="N60" s="90"/>
      <c r="O60" s="90"/>
      <c r="P60" s="90"/>
      <c r="Q60" s="90"/>
      <c r="R60" s="90"/>
      <c r="S60" s="90"/>
      <c r="T60" s="90"/>
      <c r="V60" s="273" t="s">
        <v>35</v>
      </c>
      <c r="W60" s="274"/>
      <c r="X60" s="275">
        <v>0.01</v>
      </c>
      <c r="Y60" s="275"/>
      <c r="Z60" s="275">
        <f t="shared" si="1"/>
        <v>6.6450959999999996E-3</v>
      </c>
      <c r="AA60" s="275"/>
      <c r="AB60" s="262"/>
      <c r="AC60" s="262"/>
      <c r="AD60" s="262"/>
      <c r="AE60" s="262"/>
      <c r="AF60" s="263"/>
      <c r="AG60" s="263"/>
      <c r="AH60" s="264"/>
      <c r="AI60" s="264"/>
      <c r="AJ60" s="178"/>
      <c r="AK60" s="178"/>
      <c r="AL60" s="177"/>
      <c r="AM60" s="177"/>
    </row>
    <row r="61" spans="2:39" ht="46.15" customHeight="1" x14ac:dyDescent="0.35">
      <c r="B61" s="265" t="s">
        <v>36</v>
      </c>
      <c r="C61" s="266"/>
      <c r="D61" s="267"/>
      <c r="E61" s="93">
        <f>E57+E58-E60</f>
        <v>2.7411020999999995</v>
      </c>
      <c r="F61" s="93"/>
      <c r="G61" s="93">
        <f>G59</f>
        <v>9.9554912099999964</v>
      </c>
      <c r="H61" s="93">
        <f t="shared" ref="H61:S61" si="11">H59</f>
        <v>6.6921560999999983</v>
      </c>
      <c r="I61" s="93">
        <f t="shared" si="11"/>
        <v>4.783299696000002</v>
      </c>
      <c r="J61" s="93">
        <f t="shared" si="11"/>
        <v>5.2500000000000062</v>
      </c>
      <c r="K61" s="93">
        <f t="shared" si="11"/>
        <v>3.937500000000004</v>
      </c>
      <c r="L61" s="93">
        <f t="shared" si="11"/>
        <v>6.0000000000000053E-2</v>
      </c>
      <c r="M61" s="93">
        <f t="shared" si="11"/>
        <v>2.6249999999999987</v>
      </c>
      <c r="N61" s="93">
        <f t="shared" si="11"/>
        <v>5.5000000000000028E-2</v>
      </c>
      <c r="O61" s="93">
        <f t="shared" si="11"/>
        <v>0.59400000000000053</v>
      </c>
      <c r="P61" s="93">
        <f t="shared" si="11"/>
        <v>2.7240000000000015</v>
      </c>
      <c r="Q61" s="93">
        <f t="shared" si="11"/>
        <v>6.6149999999999959E-3</v>
      </c>
      <c r="R61" s="93">
        <f t="shared" si="11"/>
        <v>2.3750000000000021E-3</v>
      </c>
      <c r="S61" s="93">
        <f t="shared" si="11"/>
        <v>21.81000000000002</v>
      </c>
      <c r="T61" s="94">
        <v>7.2</v>
      </c>
      <c r="V61" s="258" t="s">
        <v>141</v>
      </c>
      <c r="W61" s="259"/>
      <c r="X61" s="259"/>
      <c r="Y61" s="260"/>
      <c r="Z61" s="268">
        <f>SUM(Z51:AA60)</f>
        <v>255.24468381599999</v>
      </c>
      <c r="AA61" s="268"/>
      <c r="AB61" s="268">
        <f t="shared" ref="AB61" si="12">SUM(AB52:AC60)</f>
        <v>0.89000000000000012</v>
      </c>
      <c r="AC61" s="268"/>
      <c r="AD61" s="268">
        <f t="shared" ref="AD61" si="13">SUM(AD52:AE60)</f>
        <v>1.93</v>
      </c>
      <c r="AE61" s="268"/>
      <c r="AF61" s="269">
        <f>SUM(AF52:AG60)</f>
        <v>105.15512879999999</v>
      </c>
      <c r="AG61" s="269"/>
      <c r="AH61" s="270">
        <f>SUM(AH52:AI60)</f>
        <v>225.65815920000003</v>
      </c>
      <c r="AI61" s="270"/>
      <c r="AJ61" s="180"/>
      <c r="AK61" s="180"/>
      <c r="AL61" s="181"/>
      <c r="AM61" s="181"/>
    </row>
    <row r="62" spans="2:39" ht="44.45" customHeight="1" x14ac:dyDescent="0.35">
      <c r="B62" s="258" t="s">
        <v>132</v>
      </c>
      <c r="C62" s="259"/>
      <c r="D62" s="260"/>
      <c r="E62" s="54"/>
      <c r="F62" s="87">
        <f>F52+F53+F54</f>
        <v>0.66000000000000014</v>
      </c>
      <c r="G62" s="129">
        <f>($D$51*G51-$E$54*G54)/$F$62</f>
        <v>16003.845821181816</v>
      </c>
      <c r="H62" s="129">
        <f>($D$51*H51-$E$54*H54)/$F$62</f>
        <v>5581.0365027272719</v>
      </c>
      <c r="I62" s="129">
        <f>($D$51*I51-$E$54*I54)/$F$62</f>
        <v>6111.5928909090899</v>
      </c>
      <c r="J62" s="129">
        <f>((($D$51*J51)-($E$53*J53))+($F$54*J54)+(($E$54*J54)-($E$54*J54)))/$F$62</f>
        <v>387.24545454545444</v>
      </c>
      <c r="K62" s="129">
        <f t="shared" ref="K62:S62" si="14">((($D$51*K51)-($E$53*K53))+($F$54*K54)+(($E$54*K54)-($E$54*K54)))/$F$62</f>
        <v>215.1363636363636</v>
      </c>
      <c r="L62" s="129">
        <f t="shared" si="14"/>
        <v>254.83749999999992</v>
      </c>
      <c r="M62" s="129">
        <f t="shared" si="14"/>
        <v>579.13799999999992</v>
      </c>
      <c r="N62" s="129">
        <f t="shared" si="14"/>
        <v>11.000000000000005</v>
      </c>
      <c r="O62" s="129">
        <f t="shared" si="14"/>
        <v>1.0000000000000011E-4</v>
      </c>
      <c r="P62" s="129">
        <f t="shared" si="14"/>
        <v>95.690124272727374</v>
      </c>
      <c r="Q62" s="129">
        <f t="shared" si="14"/>
        <v>25.131872727272725</v>
      </c>
      <c r="R62" s="90">
        <f t="shared" si="14"/>
        <v>0.50454545454545452</v>
      </c>
      <c r="S62" s="129">
        <f t="shared" si="14"/>
        <v>2181.0000000000009</v>
      </c>
      <c r="T62" s="54"/>
      <c r="X62" s="107"/>
      <c r="Y62" s="58"/>
      <c r="Z62" s="58"/>
      <c r="AA62" s="58"/>
      <c r="AB62" s="58"/>
      <c r="AC62" s="58"/>
      <c r="AD62" s="58"/>
      <c r="AE62" s="58"/>
      <c r="AF62" s="58"/>
      <c r="AG62" s="58"/>
      <c r="AH62" s="58"/>
      <c r="AJ62" s="182"/>
      <c r="AK62" s="182"/>
      <c r="AL62" s="182"/>
      <c r="AM62" s="182"/>
    </row>
    <row r="63" spans="2:39" ht="47.45" customHeight="1" x14ac:dyDescent="0.35">
      <c r="B63" s="258" t="s">
        <v>133</v>
      </c>
      <c r="C63" s="259"/>
      <c r="D63" s="260"/>
      <c r="E63" s="54"/>
      <c r="F63" s="87">
        <f>F56+F57+F58+F59+F60</f>
        <v>2.5988979000000003</v>
      </c>
      <c r="G63" s="129">
        <f>((($E$56*G56-($E$61*G61)))/$F$63)</f>
        <v>163.37337767660566</v>
      </c>
      <c r="H63" s="129">
        <f t="shared" ref="H63:I63" si="15">((($E$56*H56-($E$61*H61)))/$F$63)</f>
        <v>109.82081375330756</v>
      </c>
      <c r="I63" s="129">
        <f t="shared" si="15"/>
        <v>61.2571830168338</v>
      </c>
      <c r="J63" s="129">
        <f>((($E$56*J56-($E$61*J61)))/$F$63)</f>
        <v>911.38024851803527</v>
      </c>
      <c r="K63" s="129">
        <f t="shared" ref="K63:S63" si="16">((($E$56*K56-($E$61*K61)))/$F$63)</f>
        <v>683.53518638852631</v>
      </c>
      <c r="L63" s="129">
        <f t="shared" si="16"/>
        <v>10.415774268777543</v>
      </c>
      <c r="M63" s="129">
        <f t="shared" si="16"/>
        <v>43.077243237412276</v>
      </c>
      <c r="N63" s="129">
        <f t="shared" si="16"/>
        <v>1.8631510628024275</v>
      </c>
      <c r="O63" s="129">
        <f t="shared" si="16"/>
        <v>16.66394257065658</v>
      </c>
      <c r="P63" s="129">
        <f t="shared" si="16"/>
        <v>92.276790819523868</v>
      </c>
      <c r="Q63" s="90">
        <f t="shared" si="16"/>
        <v>0.1085546529582789</v>
      </c>
      <c r="R63" s="90">
        <f t="shared" si="16"/>
        <v>8.0454250439195768E-2</v>
      </c>
      <c r="S63" s="129">
        <f t="shared" si="16"/>
        <v>3786.1339467006369</v>
      </c>
      <c r="T63" s="54"/>
    </row>
    <row r="64" spans="2:39" ht="42.6" customHeight="1" x14ac:dyDescent="0.35">
      <c r="B64" s="258" t="s">
        <v>134</v>
      </c>
      <c r="C64" s="259"/>
      <c r="D64" s="260"/>
      <c r="E64" s="85"/>
      <c r="F64" s="87">
        <f>SUM(F51:F61)</f>
        <v>3.2588979000000005</v>
      </c>
      <c r="G64" s="129">
        <f t="shared" ref="G64:S64" si="17">(G62*$F$62+G63*$F$63)/$F64</f>
        <v>3371.424729243477</v>
      </c>
      <c r="H64" s="129">
        <f t="shared" si="17"/>
        <v>1217.8648413746753</v>
      </c>
      <c r="I64" s="129">
        <f t="shared" si="17"/>
        <v>1286.5860180223394</v>
      </c>
      <c r="J64" s="129">
        <f t="shared" si="17"/>
        <v>805.23118382291136</v>
      </c>
      <c r="K64" s="129">
        <f t="shared" si="17"/>
        <v>588.67390736029176</v>
      </c>
      <c r="L64" s="129">
        <f t="shared" si="17"/>
        <v>59.916661971521094</v>
      </c>
      <c r="M64" s="129">
        <f t="shared" si="17"/>
        <v>151.64158318292203</v>
      </c>
      <c r="N64" s="129">
        <f t="shared" si="17"/>
        <v>3.7135681312691635</v>
      </c>
      <c r="O64" s="129">
        <f t="shared" si="17"/>
        <v>13.289140280399698</v>
      </c>
      <c r="P64" s="129">
        <f t="shared" si="17"/>
        <v>92.968067486741433</v>
      </c>
      <c r="Q64" s="129">
        <f t="shared" si="17"/>
        <v>5.1763384362573914</v>
      </c>
      <c r="R64" s="90">
        <f t="shared" si="17"/>
        <v>0.16634224180895632</v>
      </c>
      <c r="S64" s="129">
        <f t="shared" si="17"/>
        <v>3461.0582808375179</v>
      </c>
      <c r="T64" s="90"/>
    </row>
    <row r="65" spans="2:22" ht="42.6" customHeight="1" x14ac:dyDescent="0.35">
      <c r="B65" s="261" t="s">
        <v>4</v>
      </c>
      <c r="C65" s="261"/>
      <c r="D65" s="261"/>
      <c r="E65" s="172">
        <f>E61/D51</f>
        <v>0.45685034999999991</v>
      </c>
      <c r="F65" s="55"/>
      <c r="G65" s="55"/>
      <c r="H65" s="55"/>
      <c r="I65" s="70"/>
      <c r="J65" s="70"/>
      <c r="K65" s="70"/>
      <c r="L65" s="70"/>
      <c r="M65" s="70"/>
      <c r="N65" s="70"/>
      <c r="O65" s="70"/>
      <c r="P65" s="70"/>
      <c r="Q65" s="70"/>
      <c r="R65" s="55"/>
    </row>
    <row r="66" spans="2:22" ht="42.6" customHeight="1" x14ac:dyDescent="0.25"/>
    <row r="67" spans="2:22" x14ac:dyDescent="0.25">
      <c r="J67" s="134"/>
      <c r="K67" s="134"/>
      <c r="L67" s="134"/>
      <c r="M67" s="134"/>
      <c r="N67" s="134"/>
      <c r="O67" s="134"/>
      <c r="P67" s="134"/>
      <c r="Q67" s="134"/>
      <c r="R67" s="134"/>
      <c r="S67" s="134"/>
      <c r="T67" s="134"/>
      <c r="U67" s="134"/>
      <c r="V67" s="134"/>
    </row>
    <row r="68" spans="2:22" x14ac:dyDescent="0.25">
      <c r="J68" s="124"/>
      <c r="K68" s="124"/>
      <c r="L68" s="124"/>
      <c r="M68" s="124"/>
      <c r="N68" s="124"/>
      <c r="O68" s="124"/>
      <c r="P68" s="124"/>
      <c r="Q68" s="124"/>
      <c r="R68" s="124"/>
      <c r="S68" s="124"/>
      <c r="T68" s="124"/>
      <c r="U68" s="124"/>
      <c r="V68" s="124"/>
    </row>
    <row r="69" spans="2:22" ht="18.75" x14ac:dyDescent="0.3">
      <c r="J69" s="81"/>
      <c r="K69" s="81"/>
      <c r="L69" s="81"/>
      <c r="M69" s="81"/>
      <c r="N69" s="81"/>
      <c r="O69" s="81"/>
      <c r="P69" s="81"/>
      <c r="Q69" s="81"/>
      <c r="R69" s="81"/>
      <c r="S69" s="81"/>
      <c r="T69" s="81"/>
      <c r="U69" s="80"/>
      <c r="V69" s="81"/>
    </row>
  </sheetData>
  <sheetProtection algorithmName="SHA-512" hashValue="32J8Kbs7i54My47eT2dSVa2fnyRMtGmovulNEtkmALtwirz/9nDm3uy3mrpqWKmbIEMIAcGjpRiASjzPOypBhw==" saltValue="o3DcrS0kH0IQPWFvB+fLhA==" spinCount="100000" sheet="1" objects="1" scenarios="1"/>
  <mergeCells count="132">
    <mergeCell ref="AD49:AE50"/>
    <mergeCell ref="AF49:AG50"/>
    <mergeCell ref="AH49:AI50"/>
    <mergeCell ref="B12:C12"/>
    <mergeCell ref="H22:I22"/>
    <mergeCell ref="P22:Q22"/>
    <mergeCell ref="S22:T22"/>
    <mergeCell ref="K23:L23"/>
    <mergeCell ref="B48:C48"/>
    <mergeCell ref="V49:W50"/>
    <mergeCell ref="X49:AA49"/>
    <mergeCell ref="AB49:AC50"/>
    <mergeCell ref="B50:C50"/>
    <mergeCell ref="X50:Y50"/>
    <mergeCell ref="Z50:AA50"/>
    <mergeCell ref="B46:C46"/>
    <mergeCell ref="B47:C47"/>
    <mergeCell ref="D46:E46"/>
    <mergeCell ref="D47:E47"/>
    <mergeCell ref="C2:AA2"/>
    <mergeCell ref="AN4:AQ4"/>
    <mergeCell ref="AF6:AG6"/>
    <mergeCell ref="J10:K10"/>
    <mergeCell ref="AN10:AO10"/>
    <mergeCell ref="AB11:AC11"/>
    <mergeCell ref="AG11:AH11"/>
    <mergeCell ref="B44:C44"/>
    <mergeCell ref="B45:C45"/>
    <mergeCell ref="D44:E44"/>
    <mergeCell ref="D45:E45"/>
    <mergeCell ref="B42:C42"/>
    <mergeCell ref="B43:C43"/>
    <mergeCell ref="D42:E42"/>
    <mergeCell ref="D43:E43"/>
    <mergeCell ref="B39:C39"/>
    <mergeCell ref="B41:C41"/>
    <mergeCell ref="B40:C40"/>
    <mergeCell ref="D39:E39"/>
    <mergeCell ref="D40:E40"/>
    <mergeCell ref="D41:E41"/>
    <mergeCell ref="AK25:AL25"/>
    <mergeCell ref="AD51:AE51"/>
    <mergeCell ref="AF51:AG51"/>
    <mergeCell ref="AH51:AI51"/>
    <mergeCell ref="B52:C52"/>
    <mergeCell ref="V52:W52"/>
    <mergeCell ref="X52:Y52"/>
    <mergeCell ref="Z52:AA52"/>
    <mergeCell ref="AB52:AC52"/>
    <mergeCell ref="AD52:AE52"/>
    <mergeCell ref="AF52:AG52"/>
    <mergeCell ref="AH52:AI52"/>
    <mergeCell ref="B51:C51"/>
    <mergeCell ref="V51:W51"/>
    <mergeCell ref="X51:Y51"/>
    <mergeCell ref="Z51:AA51"/>
    <mergeCell ref="AB51:AC51"/>
    <mergeCell ref="AD53:AE53"/>
    <mergeCell ref="AF53:AG53"/>
    <mergeCell ref="AH53:AI53"/>
    <mergeCell ref="B54:C54"/>
    <mergeCell ref="V54:W54"/>
    <mergeCell ref="X54:Y54"/>
    <mergeCell ref="Z54:AA54"/>
    <mergeCell ref="AB54:AC54"/>
    <mergeCell ref="AD54:AE54"/>
    <mergeCell ref="AF54:AG54"/>
    <mergeCell ref="AH54:AI54"/>
    <mergeCell ref="B53:C53"/>
    <mergeCell ref="V53:W53"/>
    <mergeCell ref="X53:Y53"/>
    <mergeCell ref="Z53:AA53"/>
    <mergeCell ref="AB53:AC53"/>
    <mergeCell ref="AD55:AE55"/>
    <mergeCell ref="AF55:AG55"/>
    <mergeCell ref="AH55:AI55"/>
    <mergeCell ref="B56:C56"/>
    <mergeCell ref="V56:W56"/>
    <mergeCell ref="X56:Y56"/>
    <mergeCell ref="Z56:AA56"/>
    <mergeCell ref="AB56:AC56"/>
    <mergeCell ref="AD56:AE56"/>
    <mergeCell ref="AF56:AG56"/>
    <mergeCell ref="AH56:AI56"/>
    <mergeCell ref="B55:C55"/>
    <mergeCell ref="V55:W55"/>
    <mergeCell ref="X55:Y55"/>
    <mergeCell ref="Z55:AA55"/>
    <mergeCell ref="AB55:AC55"/>
    <mergeCell ref="AD57:AE57"/>
    <mergeCell ref="AF57:AG57"/>
    <mergeCell ref="AH57:AI57"/>
    <mergeCell ref="B58:C58"/>
    <mergeCell ref="V58:W58"/>
    <mergeCell ref="X58:Y58"/>
    <mergeCell ref="Z58:AA58"/>
    <mergeCell ref="AB58:AC58"/>
    <mergeCell ref="AD58:AE58"/>
    <mergeCell ref="AF58:AG58"/>
    <mergeCell ref="AH58:AI58"/>
    <mergeCell ref="B57:C57"/>
    <mergeCell ref="V57:W57"/>
    <mergeCell ref="X57:Y57"/>
    <mergeCell ref="Z57:AA57"/>
    <mergeCell ref="AB57:AC57"/>
    <mergeCell ref="AD59:AE59"/>
    <mergeCell ref="AF59:AG59"/>
    <mergeCell ref="AH59:AI59"/>
    <mergeCell ref="B60:C60"/>
    <mergeCell ref="V60:W60"/>
    <mergeCell ref="X60:Y60"/>
    <mergeCell ref="Z60:AA60"/>
    <mergeCell ref="AB60:AC60"/>
    <mergeCell ref="AD60:AE60"/>
    <mergeCell ref="AF60:AG60"/>
    <mergeCell ref="AH60:AI60"/>
    <mergeCell ref="B59:C59"/>
    <mergeCell ref="V59:W59"/>
    <mergeCell ref="X59:Y59"/>
    <mergeCell ref="Z59:AA59"/>
    <mergeCell ref="AB59:AC59"/>
    <mergeCell ref="B65:D65"/>
    <mergeCell ref="AF61:AG61"/>
    <mergeCell ref="AH61:AI61"/>
    <mergeCell ref="B62:D62"/>
    <mergeCell ref="B63:D63"/>
    <mergeCell ref="B64:D64"/>
    <mergeCell ref="B61:D61"/>
    <mergeCell ref="V61:Y61"/>
    <mergeCell ref="Z61:AA61"/>
    <mergeCell ref="AB61:AC61"/>
    <mergeCell ref="AD61:AE61"/>
  </mergeCells>
  <pageMargins left="0.7" right="0.7" top="0.75" bottom="0.75" header="0.3" footer="0.3"/>
  <pageSetup paperSize="9" scale="34"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Guide</vt:lpstr>
      <vt:lpstr>Feed WQ</vt:lpstr>
      <vt:lpstr>PFD (Opt 1)</vt:lpstr>
      <vt:lpstr>PFD (Opt 2)</vt:lpstr>
      <vt:lpstr>PFD (Opt 3)</vt:lpstr>
      <vt:lpstr>PFD (Opt 4)</vt:lpstr>
      <vt:lpstr>PFD (Opt 5)</vt:lpstr>
      <vt:lpstr>PFD (Opt 6)</vt:lpstr>
      <vt:lpstr>PFD (Opt 7)</vt:lpstr>
      <vt:lpstr>PFD (Opt 8)</vt:lpstr>
      <vt:lpstr>PFD (Opt 9)</vt:lpstr>
      <vt:lpstr>PFD (Opt 10)</vt:lpstr>
      <vt:lpstr>PFD (Opt 11)</vt:lpstr>
      <vt:lpstr>PFD (Opt 12)</vt:lpstr>
      <vt:lpstr>PFD (Opt 13)</vt:lpstr>
      <vt:lpstr>Summary of results</vt:lpstr>
    </vt:vector>
  </TitlesOfParts>
  <Company>KWR Watercycle Research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Poinapen, Johann</dc:creator>
  <cp:lastModifiedBy>Carme Bosch </cp:lastModifiedBy>
  <cp:lastPrinted>2020-07-29T17:32:49Z</cp:lastPrinted>
  <dcterms:created xsi:type="dcterms:W3CDTF">2020-02-05T15:18:46Z</dcterms:created>
  <dcterms:modified xsi:type="dcterms:W3CDTF">2020-10-21T07:49:38Z</dcterms:modified>
</cp:coreProperties>
</file>